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Transactions" sheetId="2" state="visible" r:id="rId2"/>
    <sheet name="Budget" sheetId="3" state="visible" r:id="rId3"/>
    <sheet name="Sinking Funds" sheetId="4" state="visible" r:id="rId4"/>
    <sheet name="Net Worth" sheetId="5" state="visible" r:id="rId5"/>
    <sheet name="Goals" sheetId="6" state="visible" r:id="rId6"/>
    <sheet name="Debt Payoff" sheetId="7" state="visible" r:id="rId7"/>
    <sheet name="Reports" sheetId="8" state="visible" r:id="rId8"/>
    <sheet name="Setup" sheetId="9" state="visible" r:id="rId9"/>
  </sheets>
  <definedNames>
    <definedName name="CategoryList">Setup!$A$10:$A$29</definedName>
    <definedName name="AccountList">Setup!$D$10:$D$21</definedName>
    <definedName name="TypeList">Setup!$F$10:$F$13</definedName>
    <definedName name="CurrencyCode">Setup!$B$5</definedName>
    <definedName name="CurrencySymbol">Setup!$B$6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$&quot;#,##0.00"/>
    <numFmt numFmtId="166" formatCode="&quot;$&quot;#,##0"/>
  </numFmts>
  <fonts count="25">
    <font>
      <name val="Calibri"/>
      <family val="2"/>
      <color theme="1"/>
      <sz val="11"/>
      <scheme val="minor"/>
    </font>
    <font>
      <name val="Poppins"/>
      <b val="1"/>
      <color rgb="FFFFFFFF"/>
      <sz val="20"/>
    </font>
    <font>
      <name val="Poppins"/>
      <i val="1"/>
      <color rgb="FF6B6660"/>
      <sz val="11"/>
    </font>
    <font>
      <name val="Poppins"/>
      <color rgb="FF1F1C18"/>
      <sz val="10"/>
    </font>
    <font>
      <name val="Poppins"/>
      <b val="1"/>
      <color rgb="FF1F1C18"/>
      <sz val="11"/>
    </font>
    <font>
      <name val="Poppins"/>
      <color rgb="FF1F1C18"/>
      <sz val="11"/>
    </font>
    <font>
      <name val="Poppins"/>
      <i val="1"/>
      <color rgb="FF6B6660"/>
      <sz val="9"/>
    </font>
    <font>
      <name val="Poppins"/>
      <b val="1"/>
      <color rgb="FFFFFFFF"/>
      <sz val="10"/>
    </font>
    <font>
      <name val="Poppins"/>
      <color rgb="FF6B6660"/>
      <sz val="11"/>
    </font>
    <font>
      <name val="Poppins"/>
      <b val="1"/>
      <color rgb="FFE85A24"/>
      <sz val="12"/>
    </font>
    <font>
      <name val="Poppins"/>
      <b val="1"/>
      <color rgb="FF16A34A"/>
      <sz val="11"/>
    </font>
    <font>
      <name val="Poppins"/>
      <b val="1"/>
      <color rgb="FFF59E0B"/>
      <sz val="11"/>
    </font>
    <font>
      <name val="Poppins"/>
      <b val="1"/>
      <color rgb="FFDC2626"/>
      <sz val="11"/>
    </font>
    <font>
      <name val="Poppins"/>
      <b val="1"/>
      <color rgb="FFE85A24"/>
      <sz val="11"/>
    </font>
    <font>
      <name val="Poppins"/>
      <b val="1"/>
      <color rgb="FFE85A24"/>
      <sz val="10"/>
    </font>
    <font>
      <name val="Poppins"/>
      <b val="1"/>
      <color rgb="FFFFFFFF"/>
      <sz val="11"/>
    </font>
    <font>
      <name val="Poppins"/>
      <i val="1"/>
      <color rgb="FF6B6660"/>
      <sz val="10"/>
    </font>
    <font>
      <name val="Poppins"/>
      <b val="1"/>
      <color rgb="FFE85A24"/>
      <sz val="16"/>
    </font>
    <font>
      <name val="Poppins"/>
      <color rgb="FFE85A24"/>
      <sz val="11"/>
    </font>
    <font>
      <name val="Poppins"/>
      <color rgb="FF6B6660"/>
      <sz val="10"/>
    </font>
    <font>
      <name val="Poppins"/>
      <i val="1"/>
      <color rgb="FF6B6660"/>
      <sz val="8"/>
    </font>
    <font>
      <name val="Poppins"/>
      <b val="1"/>
      <color rgb="FFFFFFFF"/>
      <sz val="22"/>
    </font>
    <font>
      <name val="Poppins"/>
      <b val="1"/>
      <color rgb="FFFFFFFF"/>
      <sz val="9"/>
    </font>
    <font>
      <name val="Poppins"/>
      <b val="1"/>
      <color rgb="FF1F1C18"/>
      <sz val="20"/>
    </font>
    <font>
      <name val="Poppins"/>
      <b val="1"/>
      <color rgb="FFE85A24"/>
      <sz val="14"/>
    </font>
  </fonts>
  <fills count="15">
    <fill>
      <patternFill/>
    </fill>
    <fill>
      <patternFill patternType="gray125"/>
    </fill>
    <fill>
      <patternFill patternType="solid">
        <fgColor rgb="FFFF6B35"/>
      </patternFill>
    </fill>
    <fill>
      <patternFill patternType="solid">
        <fgColor rgb="FFFDF8EF"/>
      </patternFill>
    </fill>
    <fill>
      <patternFill patternType="solid">
        <fgColor rgb="FFE0F2FE"/>
      </patternFill>
    </fill>
    <fill>
      <patternFill patternType="solid">
        <fgColor rgb="FF1F1C18"/>
      </patternFill>
    </fill>
    <fill>
      <patternFill patternType="solid">
        <fgColor rgb="FFFFFDF9"/>
      </patternFill>
    </fill>
    <fill>
      <patternFill patternType="solid">
        <fgColor rgb="FFDCFCE7"/>
      </patternFill>
    </fill>
    <fill>
      <patternFill patternType="solid">
        <fgColor rgb="FFFEF3C7"/>
      </patternFill>
    </fill>
    <fill>
      <patternFill patternType="solid">
        <fgColor rgb="FFFEE2E2"/>
      </patternFill>
    </fill>
    <fill>
      <patternFill patternType="solid">
        <fgColor rgb="FFFFE8D9"/>
      </patternFill>
    </fill>
    <fill>
      <patternFill patternType="solid">
        <fgColor rgb="FF38BDF8"/>
      </patternFill>
    </fill>
    <fill>
      <patternFill patternType="solid">
        <fgColor rgb="FF16A34A"/>
      </patternFill>
    </fill>
    <fill>
      <patternFill patternType="solid">
        <fgColor rgb="FFE85A24"/>
      </patternFill>
    </fill>
    <fill>
      <patternFill patternType="solid">
        <fgColor rgb="FFDC2626"/>
      </patternFill>
    </fill>
  </fills>
  <borders count="11">
    <border>
      <left/>
      <right/>
      <top/>
      <bottom/>
      <diagonal/>
    </border>
    <border>
      <left style="thin">
        <color rgb="FFE8DBC2"/>
      </left>
      <right style="thin">
        <color rgb="FFE8DBC2"/>
      </right>
      <top style="thin">
        <color rgb="FFE8DBC2"/>
      </top>
      <bottom style="thin">
        <color rgb="FFE8DBC2"/>
      </bottom>
    </border>
    <border>
      <left/>
      <right/>
      <top style="thin">
        <color rgb="FFE8DBC2"/>
      </top>
      <bottom/>
      <diagonal/>
    </border>
    <border>
      <left/>
      <right style="thin">
        <color rgb="FFE8DBC2"/>
      </right>
      <top style="thin">
        <color rgb="FFE8DBC2"/>
      </top>
      <bottom/>
      <diagonal/>
    </border>
    <border>
      <left/>
      <right/>
      <top style="thin">
        <color rgb="FFE8DBC2"/>
      </top>
      <bottom style="thin">
        <color rgb="FFE8DBC2"/>
      </bottom>
      <diagonal/>
    </border>
    <border>
      <left/>
      <right style="thin">
        <color rgb="FFE8DBC2"/>
      </right>
      <top style="thin">
        <color rgb="FFE8DBC2"/>
      </top>
      <bottom style="thin">
        <color rgb="FFE8DBC2"/>
      </bottom>
      <diagonal/>
    </border>
    <border>
      <left style="thin">
        <color rgb="FFE8DBC2"/>
      </left>
      <right/>
      <top/>
      <bottom/>
      <diagonal/>
    </border>
    <border>
      <left/>
      <right style="thin">
        <color rgb="FFE8DBC2"/>
      </right>
      <top/>
      <bottom/>
      <diagonal/>
    </border>
    <border>
      <left style="thin">
        <color rgb="FFE8DBC2"/>
      </left>
      <right/>
      <top/>
      <bottom style="thin">
        <color rgb="FFE8DBC2"/>
      </bottom>
      <diagonal/>
    </border>
    <border>
      <left/>
      <right/>
      <top/>
      <bottom style="thin">
        <color rgb="FFE8DBC2"/>
      </bottom>
      <diagonal/>
    </border>
    <border>
      <left/>
      <right style="thin">
        <color rgb="FFE8DBC2"/>
      </right>
      <top/>
      <bottom style="thin">
        <color rgb="FFE8DBC2"/>
      </bottom>
      <diagonal/>
    </border>
  </borders>
  <cellStyleXfs count="1">
    <xf numFmtId="0" fontId="0" fillId="0" borderId="0"/>
  </cellStyleXfs>
  <cellXfs count="95">
    <xf numFmtId="0" fontId="0" fillId="0" borderId="0" pivotButton="0" quotePrefix="0" xfId="0"/>
    <xf numFmtId="0" fontId="0" fillId="3" borderId="0" pivotButton="0" quotePrefix="0" xfId="0"/>
    <xf numFmtId="0" fontId="2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5" fillId="3" borderId="0" applyAlignment="1" pivotButton="0" quotePrefix="0" xfId="0">
      <alignment vertical="center" wrapText="1" indent="1"/>
    </xf>
    <xf numFmtId="0" fontId="22" fillId="11" borderId="1" applyAlignment="1" pivotButton="0" quotePrefix="0" xfId="0">
      <alignment vertical="center" indent="1"/>
    </xf>
    <xf numFmtId="0" fontId="0" fillId="0" borderId="4" pivotButton="0" quotePrefix="0" xfId="0"/>
    <xf numFmtId="0" fontId="0" fillId="0" borderId="5" pivotButton="0" quotePrefix="0" xfId="0"/>
    <xf numFmtId="0" fontId="22" fillId="12" borderId="1" applyAlignment="1" pivotButton="0" quotePrefix="0" xfId="0">
      <alignment vertical="center" indent="1"/>
    </xf>
    <xf numFmtId="0" fontId="22" fillId="13" borderId="1" applyAlignment="1" pivotButton="0" quotePrefix="0" xfId="0">
      <alignment vertical="center" indent="1"/>
    </xf>
    <xf numFmtId="166" fontId="23" fillId="6" borderId="1" applyAlignment="1" pivotButton="0" quotePrefix="0" xfId="0">
      <alignment horizontal="left" vertical="center" indent="1"/>
    </xf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22" fillId="14" borderId="1" applyAlignment="1" pivotButton="0" quotePrefix="0" xfId="0">
      <alignment vertical="center" indent="1"/>
    </xf>
    <xf numFmtId="9" fontId="23" fillId="6" borderId="1" applyAlignment="1" pivotButton="0" quotePrefix="0" xfId="0">
      <alignment horizontal="left" vertical="center" indent="1"/>
    </xf>
    <xf numFmtId="0" fontId="23" fillId="6" borderId="1" applyAlignment="1" pivotButton="0" quotePrefix="0" xfId="0">
      <alignment horizontal="left" vertical="center" indent="1"/>
    </xf>
    <xf numFmtId="0" fontId="6" fillId="3" borderId="0" pivotButton="0" quotePrefix="0" xfId="0"/>
    <xf numFmtId="0" fontId="24" fillId="3" borderId="0" pivotButton="0" quotePrefix="0" xfId="0"/>
    <xf numFmtId="0" fontId="5" fillId="3" borderId="0" applyAlignment="1" pivotButton="0" quotePrefix="0" xfId="0">
      <alignment wrapText="1" indent="1"/>
    </xf>
    <xf numFmtId="0" fontId="8" fillId="3" borderId="0" applyAlignment="1" pivotButton="0" quotePrefix="0" xfId="0">
      <alignment indent="1"/>
    </xf>
    <xf numFmtId="0" fontId="6" fillId="3" borderId="0" applyAlignment="1" pivotButton="0" quotePrefix="0" xfId="0">
      <alignment indent="1"/>
    </xf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wrapText="1" indent="1"/>
    </xf>
    <xf numFmtId="0" fontId="7" fillId="5" borderId="1" applyAlignment="1" pivotButton="0" quotePrefix="0" xfId="0">
      <alignment horizontal="left" vertical="center" indent="1"/>
    </xf>
    <xf numFmtId="164" fontId="5" fillId="6" borderId="0" pivotButton="0" quotePrefix="0" xfId="0"/>
    <xf numFmtId="0" fontId="5" fillId="6" borderId="0" pivotButton="0" quotePrefix="0" xfId="0"/>
    <xf numFmtId="165" fontId="5" fillId="6" borderId="0" applyAlignment="1" pivotButton="0" quotePrefix="0" xfId="0">
      <alignment horizontal="right" vertical="center"/>
    </xf>
    <xf numFmtId="0" fontId="8" fillId="6" borderId="0" pivotButton="0" quotePrefix="0" xfId="0"/>
    <xf numFmtId="164" fontId="5" fillId="3" borderId="0" pivotButton="0" quotePrefix="0" xfId="0"/>
    <xf numFmtId="0" fontId="5" fillId="3" borderId="0" pivotButton="0" quotePrefix="0" xfId="0"/>
    <xf numFmtId="165" fontId="5" fillId="3" borderId="0" applyAlignment="1" pivotButton="0" quotePrefix="0" xfId="0">
      <alignment horizontal="right" vertical="center"/>
    </xf>
    <xf numFmtId="0" fontId="8" fillId="3" borderId="0" pivotButton="0" quotePrefix="0" xfId="0"/>
    <xf numFmtId="0" fontId="8" fillId="0" borderId="0" pivotButton="0" quotePrefix="0" xfId="0"/>
    <xf numFmtId="0" fontId="4" fillId="0" borderId="0" pivotButton="0" quotePrefix="0" xfId="0"/>
    <xf numFmtId="0" fontId="13" fillId="10" borderId="1" applyAlignment="1" pivotButton="0" quotePrefix="0" xfId="0">
      <alignment horizontal="center" vertical="center"/>
    </xf>
    <xf numFmtId="0" fontId="6" fillId="0" borderId="0" pivotButton="0" quotePrefix="0" xfId="0"/>
    <xf numFmtId="0" fontId="14" fillId="10" borderId="0" applyAlignment="1" pivotButton="0" quotePrefix="0" xfId="0">
      <alignment horizontal="left" vertical="center" indent="1"/>
    </xf>
    <xf numFmtId="0" fontId="5" fillId="0" borderId="1" pivotButton="0" quotePrefix="0" xfId="0"/>
    <xf numFmtId="165" fontId="0" fillId="0" borderId="1" applyAlignment="1" pivotButton="0" quotePrefix="0" xfId="0">
      <alignment horizontal="right" vertical="center"/>
    </xf>
    <xf numFmtId="9" fontId="0" fillId="0" borderId="1" applyAlignment="1" pivotButton="0" quotePrefix="0" xfId="0">
      <alignment horizontal="center" vertical="center"/>
    </xf>
    <xf numFmtId="0" fontId="7" fillId="5" borderId="0" applyAlignment="1" pivotButton="0" quotePrefix="0" xfId="0">
      <alignment horizontal="left" vertical="center" indent="1"/>
    </xf>
    <xf numFmtId="165" fontId="15" fillId="5" borderId="0" applyAlignment="1" pivotButton="0" quotePrefix="0" xfId="0">
      <alignment horizontal="right" vertical="center"/>
    </xf>
    <xf numFmtId="9" fontId="15" fillId="5" borderId="0" applyAlignment="1" pivotButton="0" quotePrefix="0" xfId="0">
      <alignment horizontal="center" vertical="center"/>
    </xf>
    <xf numFmtId="0" fontId="5" fillId="6" borderId="1" pivotButton="0" quotePrefix="0" xfId="0"/>
    <xf numFmtId="166" fontId="5" fillId="6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0" fontId="19" fillId="6" borderId="1" pivotButton="0" quotePrefix="0" xfId="0"/>
    <xf numFmtId="0" fontId="5" fillId="3" borderId="1" pivotButton="0" quotePrefix="0" xfId="0"/>
    <xf numFmtId="166" fontId="5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0" fontId="19" fillId="3" borderId="1" pivotButton="0" quotePrefix="0" xfId="0"/>
    <xf numFmtId="0" fontId="15" fillId="5" borderId="1" pivotButton="0" quotePrefix="0" xfId="0"/>
    <xf numFmtId="166" fontId="15" fillId="5" borderId="1" applyAlignment="1" pivotButton="0" quotePrefix="0" xfId="0">
      <alignment horizontal="right" vertical="center"/>
    </xf>
    <xf numFmtId="165" fontId="15" fillId="5" borderId="1" applyAlignment="1" pivotButton="0" quotePrefix="0" xfId="0">
      <alignment horizontal="right" vertical="center"/>
    </xf>
    <xf numFmtId="0" fontId="0" fillId="5" borderId="1" pivotButton="0" quotePrefix="0" xfId="0"/>
    <xf numFmtId="166" fontId="5" fillId="6" borderId="0" applyAlignment="1" pivotButton="0" quotePrefix="0" xfId="0">
      <alignment horizontal="right" vertical="center"/>
    </xf>
    <xf numFmtId="166" fontId="5" fillId="3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0" fontId="7" fillId="2" borderId="0" applyAlignment="1" pivotButton="0" quotePrefix="0" xfId="0">
      <alignment horizontal="left" vertical="center" indent="1"/>
    </xf>
    <xf numFmtId="166" fontId="17" fillId="0" borderId="0" applyAlignment="1" pivotButton="0" quotePrefix="0" xfId="0">
      <alignment horizontal="left" vertical="center"/>
    </xf>
    <xf numFmtId="0" fontId="9" fillId="0" borderId="0" pivotButton="0" quotePrefix="0" xfId="0"/>
    <xf numFmtId="164" fontId="5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18" fillId="6" borderId="1" pivotButton="0" quotePrefix="0" xfId="0"/>
    <xf numFmtId="164" fontId="5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18" fillId="3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6" fontId="5" fillId="6" borderId="1" pivotButton="0" quotePrefix="0" xfId="0"/>
    <xf numFmtId="164" fontId="5" fillId="6" borderId="1" pivotButton="0" quotePrefix="0" xfId="0"/>
    <xf numFmtId="0" fontId="5" fillId="0" borderId="0" pivotButton="0" quotePrefix="0" xfId="0"/>
    <xf numFmtId="166" fontId="0" fillId="0" borderId="0" applyAlignment="1" pivotButton="0" quotePrefix="0" xfId="0">
      <alignment horizontal="right" vertical="center"/>
    </xf>
    <xf numFmtId="1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10" fontId="5" fillId="3" borderId="1" pivotButton="0" quotePrefix="0" xfId="0"/>
    <xf numFmtId="10" fontId="5" fillId="6" borderId="1" pivotButton="0" quotePrefix="0" xfId="0"/>
    <xf numFmtId="166" fontId="15" fillId="5" borderId="0" applyAlignment="1" pivotButton="0" quotePrefix="0" xfId="0">
      <alignment horizontal="right" vertical="center"/>
    </xf>
    <xf numFmtId="0" fontId="4" fillId="6" borderId="1" pivotButton="0" quotePrefix="0" xfId="0"/>
    <xf numFmtId="0" fontId="4" fillId="3" borderId="1" pivotButton="0" quotePrefix="0" xfId="0"/>
    <xf numFmtId="0" fontId="16" fillId="0" borderId="0" applyAlignment="1" pivotButton="0" quotePrefix="0" xfId="0">
      <alignment vertical="top" wrapText="1"/>
    </xf>
    <xf numFmtId="0" fontId="13" fillId="0" borderId="0" pivotButton="0" quotePrefix="0" xfId="0"/>
    <xf numFmtId="0" fontId="20" fillId="0" borderId="0" pivotButton="0" quotePrefix="0" xfId="0"/>
    <xf numFmtId="165" fontId="0" fillId="0" borderId="0" pivotButton="0" quotePrefix="0" xfId="0"/>
    <xf numFmtId="0" fontId="10" fillId="7" borderId="0" applyAlignment="1" pivotButton="0" quotePrefix="0" xfId="0">
      <alignment vertical="center" indent="1"/>
    </xf>
    <xf numFmtId="0" fontId="11" fillId="8" borderId="0" applyAlignment="1" pivotButton="0" quotePrefix="0" xfId="0">
      <alignment vertical="center" indent="1"/>
    </xf>
    <xf numFmtId="0" fontId="12" fillId="9" borderId="0" applyAlignment="1" pivotButton="0" quotePrefix="0" xfId="0">
      <alignment vertical="center" indent="1"/>
    </xf>
  </cellXfs>
  <cellStyles count="1">
    <cellStyle name="Normal" xfId="0" builtinId="0" hidden="0"/>
  </cellStyles>
  <dxfs count="5">
    <dxf>
      <font>
        <name val="Poppins"/>
        <color rgb="FF16A34A"/>
        <sz val="11"/>
      </font>
      <fill>
        <patternFill patternType="solid">
          <fgColor rgb="FFDCFCE7"/>
        </patternFill>
      </fill>
    </dxf>
    <dxf>
      <font>
        <name val="Poppins"/>
        <color rgb="FFF59E0B"/>
        <sz val="11"/>
      </font>
      <fill>
        <patternFill patternType="solid">
          <fgColor rgb="FFFEF3C7"/>
        </patternFill>
      </fill>
    </dxf>
    <dxf>
      <font>
        <name val="Poppins"/>
        <color rgb="FFDC2626"/>
        <sz val="11"/>
      </font>
      <fill>
        <patternFill patternType="solid">
          <fgColor rgb="FFFEE2E2"/>
        </patternFill>
      </fill>
    </dxf>
    <dxf>
      <font>
        <name val="Poppins"/>
        <b val="1"/>
        <color rgb="FF16A34A"/>
        <sz val="11"/>
      </font>
      <fill>
        <patternFill patternType="solid">
          <fgColor rgb="FFDCFCE7"/>
        </patternFill>
      </fill>
    </dxf>
    <dxf>
      <font>
        <name val="Poppins"/>
        <b val="1"/>
        <color rgb="FFDC2626"/>
        <sz val="11"/>
      </font>
      <fill>
        <patternFill patternType="solid">
          <f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Net Worth trend</a:t>
            </a:r>
          </a:p>
        </rich>
      </tx>
    </title>
    <plotArea>
      <lineChart>
        <grouping val="standard"/>
        <ser>
          <idx val="0"/>
          <order val="0"/>
          <tx>
            <strRef>
              <f>'Net Worth'!D20</f>
            </strRef>
          </tx>
          <spPr>
            <a:ln w="28000">
              <a:solidFill>
                <a:srgbClr val="FF6B35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'Net Worth'!$A$21:$A$26</f>
            </numRef>
          </cat>
          <val>
            <numRef>
              <f>'Net Worth'!$D$21:$D$26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$&quot;#,##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Where the money goes (this month)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'Reports'!B6</f>
            </strRef>
          </tx>
          <spPr>
            <a:solidFill>
              <a:srgbClr val="FF6B35"/>
            </a:solidFill>
            <a:ln>
              <a:prstDash val="solid"/>
            </a:ln>
          </spPr>
          <cat>
            <numRef>
              <f>'Reports'!$A$7:$A$21</f>
            </numRef>
          </cat>
          <val>
            <numRef>
              <f>'Reports'!$B$7:$B$21</f>
            </numRef>
          </val>
        </ser>
        <dLbls>
          <numFmt formatCode="&quot;$&quot;#,##0"/>
          <showLegendKey val="0"/>
          <showVal val="1"/>
          <showCatName val="0"/>
          <showSerName val="0"/>
          <showPercent val="0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numFmt formatCode="&quot;$&quot;#,##0" sourceLinked="0"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Spending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'Reports'!B24</f>
            </strRef>
          </tx>
          <spPr>
            <a:ln w="28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'Reports'!$A$25:$A$28</f>
            </numRef>
          </cat>
          <val>
            <numRef>
              <f>'Reports'!$B$25:$B$28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$&quot;#,##0" sourceLinked="0"/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vs actual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'Reports'!B31</f>
            </strRef>
          </tx>
          <spPr>
            <a:solidFill>
              <a:srgbClr val="38BDF8"/>
            </a:solidFill>
            <a:ln>
              <a:prstDash val="solid"/>
            </a:ln>
          </spPr>
          <cat>
            <numRef>
              <f>'Reports'!$A$32:$A$47</f>
            </numRef>
          </cat>
          <val>
            <numRef>
              <f>'Reports'!$B$32:$B$47</f>
            </numRef>
          </val>
        </ser>
        <ser>
          <idx val="1"/>
          <order val="1"/>
          <tx>
            <strRef>
              <f>'Reports'!C31</f>
            </strRef>
          </tx>
          <spPr>
            <a:solidFill>
              <a:srgbClr val="FF6B35"/>
            </a:solidFill>
            <a:ln>
              <a:prstDash val="solid"/>
            </a:ln>
          </spPr>
          <cat>
            <numRef>
              <f>'Reports'!$A$32:$A$47</f>
            </numRef>
          </cat>
          <val>
            <numRef>
              <f>'Reports'!$C$32:$C$47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$&quot;#,##0" sourceLinked="0"/>
        <majorTickMark val="none"/>
        <minorTickMark val="none"/>
        <crossAx val="10"/>
      </valAx>
    </plotArea>
    <legend>
      <legendPos val="t"/>
    </legend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Monthly cash flow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'Reports'!B50</f>
            </strRef>
          </tx>
          <spPr>
            <a:solidFill>
              <a:srgbClr val="38BDF8"/>
            </a:solidFill>
            <a:ln>
              <a:prstDash val="solid"/>
            </a:ln>
          </spPr>
          <cat>
            <numRef>
              <f>'Reports'!$A$51:$A$54</f>
            </numRef>
          </cat>
          <val>
            <numRef>
              <f>'Reports'!$B$51:$B$54</f>
            </numRef>
          </val>
        </ser>
        <ser>
          <idx val="1"/>
          <order val="1"/>
          <tx>
            <strRef>
              <f>'Reports'!C50</f>
            </strRef>
          </tx>
          <spPr>
            <a:solidFill>
              <a:srgbClr val="FF6B35"/>
            </a:solidFill>
            <a:ln>
              <a:prstDash val="solid"/>
            </a:ln>
          </spPr>
          <cat>
            <numRef>
              <f>'Reports'!$A$51:$A$54</f>
            </numRef>
          </cat>
          <val>
            <numRef>
              <f>'Reports'!$C$51:$C$54</f>
            </numRef>
          </val>
        </ser>
        <ser>
          <idx val="2"/>
          <order val="2"/>
          <tx>
            <strRef>
              <f>'Reports'!D50</f>
            </strRef>
          </tx>
          <spPr>
            <a:solidFill>
              <a:srgbClr val="16A34A"/>
            </a:solidFill>
            <a:ln>
              <a:prstDash val="solid"/>
            </a:ln>
          </spPr>
          <cat>
            <numRef>
              <f>'Reports'!$A$51:$A$54</f>
            </numRef>
          </cat>
          <val>
            <numRef>
              <f>'Reports'!$D$51:$D$54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$&quot;#,##0" sourceLinked="0"/>
        <majorTickMark val="none"/>
        <minorTickMark val="none"/>
        <crossAx val="10"/>
      </valAx>
    </plotArea>
    <legend>
      <legendPos val="t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Relationship Type="http://schemas.openxmlformats.org/officeDocument/2006/relationships/chart" Target="/xl/charts/chart3.xml" Id="rId2" /><Relationship Type="http://schemas.openxmlformats.org/officeDocument/2006/relationships/chart" Target="/xl/charts/chart4.xml" Id="rId3" /><Relationship Type="http://schemas.openxmlformats.org/officeDocument/2006/relationships/chart" Target="/xl/charts/chart5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4</row>
      <rowOff>0</rowOff>
    </from>
    <ext cx="46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4</row>
      <rowOff>0</rowOff>
    </from>
    <ext cx="504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3</col>
      <colOff>0</colOff>
      <row>29</row>
      <rowOff>0</rowOff>
    </from>
    <ext cx="396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3</col>
      <colOff>0</colOff>
      <row>47</row>
      <rowOff>0</rowOff>
    </from>
    <ext cx="4680000" cy="28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3</col>
      <colOff>0</colOff>
      <row>65</row>
      <rowOff>0</rowOff>
    </from>
    <ext cx="4680000" cy="288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FFFF6B35"/>
    <outlinePr summaryBelow="1" summaryRight="1"/>
    <pageSetUpPr/>
  </sheetPr>
  <dimension ref="A1:Q51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>
      <c r="A2" s="1" t="n"/>
      <c r="B2" s="2" t="inlineStr">
        <is>
          <t>Dad Finance  ·  Personal Finance Dashboard</t>
        </is>
      </c>
    </row>
    <row r="3">
      <c r="A3" s="1" t="n"/>
    </row>
    <row r="4">
      <c r="A4" s="1" t="n"/>
      <c r="B4" s="3" t="inlineStr">
        <is>
          <t>Money, made simple.  ·  all amounts in CAD</t>
        </is>
      </c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</row>
    <row r="6" ht="30" customHeight="1">
      <c r="A6" s="1" t="n"/>
      <c r="B6" s="4" t="inlineStr">
        <is>
          <t>Welcome! This is your manual budget tracker. The one rule: type every transaction in by hand on the Transactions tab — it never connects to your bank.</t>
        </is>
      </c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</row>
    <row r="8">
      <c r="A8" s="1" t="n"/>
      <c r="B8" s="5" t="inlineStr">
        <is>
          <t>NET WORTH</t>
        </is>
      </c>
      <c r="C8" s="6" t="n"/>
      <c r="D8" s="6" t="n"/>
      <c r="E8" s="7" t="n"/>
      <c r="F8" s="8" t="inlineStr">
        <is>
          <t>INCOME (mo.)</t>
        </is>
      </c>
      <c r="G8" s="6" t="n"/>
      <c r="H8" s="6" t="n"/>
      <c r="I8" s="7" t="n"/>
      <c r="J8" s="9" t="inlineStr">
        <is>
          <t>SPENT (mo.)</t>
        </is>
      </c>
      <c r="K8" s="6" t="n"/>
      <c r="L8" s="6" t="n"/>
      <c r="M8" s="7" t="n"/>
      <c r="N8" s="5" t="inlineStr">
        <is>
          <t>SAVED (mo.)</t>
        </is>
      </c>
      <c r="O8" s="6" t="n"/>
      <c r="P8" s="6" t="n"/>
      <c r="Q8" s="7" t="n"/>
    </row>
    <row r="9">
      <c r="A9" s="1" t="n"/>
      <c r="B9" s="10">
        <f>'Net Worth'!$C$16</f>
        <v/>
      </c>
      <c r="C9" s="11" t="n"/>
      <c r="D9" s="11" t="n"/>
      <c r="E9" s="12" t="n"/>
      <c r="F9" s="10">
        <f>SUMIFS(Transactions!$F$5:$F$500,Transactions!$C$5:$C$500,"Income",Transactions!$G$5:$G$500,Budget!$B$3)</f>
        <v/>
      </c>
      <c r="G9" s="11" t="n"/>
      <c r="H9" s="11" t="n"/>
      <c r="I9" s="12" t="n"/>
      <c r="J9" s="10">
        <f>SUMIFS(Transactions!$F$5:$F$500,Transactions!$C$5:$C$500,"Expense",Transactions!$G$5:$G$500,Budget!$B$3)</f>
        <v/>
      </c>
      <c r="K9" s="11" t="n"/>
      <c r="L9" s="11" t="n"/>
      <c r="M9" s="12" t="n"/>
      <c r="N9" s="10">
        <f>SUMIFS(Transactions!$F$5:$F$500,Transactions!$C$5:$C$500,"Savings",Transactions!$G$5:$G$500,Budget!$B$3)</f>
        <v/>
      </c>
      <c r="O9" s="11" t="n"/>
      <c r="P9" s="11" t="n"/>
      <c r="Q9" s="12" t="n"/>
    </row>
    <row r="10">
      <c r="A10" s="1" t="n"/>
      <c r="B10" s="13" t="n"/>
      <c r="E10" s="14" t="n"/>
      <c r="F10" s="13" t="n"/>
      <c r="I10" s="14" t="n"/>
      <c r="J10" s="13" t="n"/>
      <c r="M10" s="14" t="n"/>
      <c r="N10" s="13" t="n"/>
      <c r="Q10" s="14" t="n"/>
    </row>
    <row r="11">
      <c r="A11" s="1" t="n"/>
      <c r="B11" s="15" t="n"/>
      <c r="C11" s="16" t="n"/>
      <c r="D11" s="16" t="n"/>
      <c r="E11" s="17" t="n"/>
      <c r="F11" s="15" t="n"/>
      <c r="G11" s="16" t="n"/>
      <c r="H11" s="16" t="n"/>
      <c r="I11" s="17" t="n"/>
      <c r="J11" s="15" t="n"/>
      <c r="K11" s="16" t="n"/>
      <c r="L11" s="16" t="n"/>
      <c r="M11" s="17" t="n"/>
      <c r="N11" s="15" t="n"/>
      <c r="O11" s="16" t="n"/>
      <c r="P11" s="16" t="n"/>
      <c r="Q11" s="17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</row>
    <row r="13">
      <c r="A13" s="1" t="n"/>
      <c r="B13" s="8" t="inlineStr">
        <is>
          <t>LEFTOVER (mo.)</t>
        </is>
      </c>
      <c r="C13" s="6" t="n"/>
      <c r="D13" s="6" t="n"/>
      <c r="E13" s="7" t="n"/>
      <c r="F13" s="5" t="inlineStr">
        <is>
          <t>SAVINGS RATE</t>
        </is>
      </c>
      <c r="G13" s="6" t="n"/>
      <c r="H13" s="6" t="n"/>
      <c r="I13" s="7" t="n"/>
      <c r="J13" s="18" t="inlineStr">
        <is>
          <t>TOTAL DEBT</t>
        </is>
      </c>
      <c r="K13" s="6" t="n"/>
      <c r="L13" s="6" t="n"/>
      <c r="M13" s="7" t="n"/>
      <c r="N13" s="8" t="inlineStr">
        <is>
          <t>GOALS ON TRACK</t>
        </is>
      </c>
      <c r="O13" s="6" t="n"/>
      <c r="P13" s="6" t="n"/>
      <c r="Q13" s="7" t="n"/>
    </row>
    <row r="14">
      <c r="A14" s="1" t="n"/>
      <c r="B14" s="10">
        <f>SUMIFS(Transactions!$F$5:$F$500,Transactions!$C$5:$C$500,"Income",Transactions!$G$5:$G$500,Budget!$B$3)-SUMIFS(Transactions!$F$5:$F$500,Transactions!$C$5:$C$500,"Expense",Transactions!$G$5:$G$500,Budget!$B$3)-SUMIFS(Transactions!$F$5:$F$500,Transactions!$C$5:$C$500,"Savings",Transactions!$G$5:$G$500,Budget!$B$3)</f>
        <v/>
      </c>
      <c r="C14" s="11" t="n"/>
      <c r="D14" s="11" t="n"/>
      <c r="E14" s="12" t="n"/>
      <c r="F14" s="19">
        <f>IFERROR((SUMIFS(Transactions!$F$5:$F$500,Transactions!$C$5:$C$500,"Income",Transactions!$G$5:$G$500,Budget!$B$3)-SUMIFS(Transactions!$F$5:$F$500,Transactions!$C$5:$C$500,"Expense",Transactions!$G$5:$G$500,Budget!$B$3))/SUMIFS(Transactions!$F$5:$F$500,Transactions!$C$5:$C$500,"Income",Transactions!$G$5:$G$500,Budget!$B$3),0)</f>
        <v/>
      </c>
      <c r="G14" s="11" t="n"/>
      <c r="H14" s="11" t="n"/>
      <c r="I14" s="12" t="n"/>
      <c r="J14" s="10">
        <f>'Debt Payoff'!$B$14</f>
        <v/>
      </c>
      <c r="K14" s="11" t="n"/>
      <c r="L14" s="11" t="n"/>
      <c r="M14" s="12" t="n"/>
      <c r="N14" s="20">
        <f>COUNTIF(Goals!$G$6:$G$15,"Yes")&amp;" of "&amp;(COUNTIF(Goals!$G$6:$G$15,"Yes")+COUNTIF(Goals!$G$6:$G$15,"No"))</f>
        <v/>
      </c>
      <c r="O14" s="11" t="n"/>
      <c r="P14" s="11" t="n"/>
      <c r="Q14" s="12" t="n"/>
    </row>
    <row r="15">
      <c r="A15" s="1" t="n"/>
      <c r="B15" s="13" t="n"/>
      <c r="E15" s="14" t="n"/>
      <c r="F15" s="13" t="n"/>
      <c r="I15" s="14" t="n"/>
      <c r="J15" s="13" t="n"/>
      <c r="M15" s="14" t="n"/>
      <c r="N15" s="13" t="n"/>
      <c r="Q15" s="14" t="n"/>
    </row>
    <row r="16">
      <c r="A16" s="1" t="n"/>
      <c r="B16" s="15" t="n"/>
      <c r="C16" s="16" t="n"/>
      <c r="D16" s="16" t="n"/>
      <c r="E16" s="17" t="n"/>
      <c r="F16" s="15" t="n"/>
      <c r="G16" s="16" t="n"/>
      <c r="H16" s="16" t="n"/>
      <c r="I16" s="17" t="n"/>
      <c r="J16" s="15" t="n"/>
      <c r="K16" s="16" t="n"/>
      <c r="L16" s="16" t="n"/>
      <c r="M16" s="17" t="n"/>
      <c r="N16" s="15" t="n"/>
      <c r="O16" s="16" t="n"/>
      <c r="P16" s="16" t="n"/>
      <c r="Q16" s="17" t="n"/>
    </row>
    <row r="17">
      <c r="A17" s="1" t="n"/>
      <c r="B17" s="21" t="inlineStr">
        <is>
          <t>Savings rate = (take-home income − spending) ÷ take-home income, for the month shown on the Budget tab. ‘Leftover’ is income not yet spent or saved.</t>
        </is>
      </c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</row>
    <row r="19">
      <c r="A19" s="1" t="n"/>
      <c r="B19" s="22" t="inlineStr">
        <is>
          <t>How to use this in 4 steps</t>
        </is>
      </c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</row>
    <row r="20">
      <c r="A20" s="1" t="n"/>
      <c r="B20" s="23" t="inlineStr">
        <is>
          <t>1.  Setup tab — tweak the Categories, Accounts and Currency to match your life.</t>
        </is>
      </c>
    </row>
    <row r="21">
      <c r="A21" s="1" t="n"/>
      <c r="B21" s="23" t="inlineStr">
        <is>
          <t>2.  Transactions tab — type each income/expense by hand (use Transfer for card payments).</t>
        </is>
      </c>
    </row>
    <row r="22">
      <c r="A22" s="1" t="n"/>
      <c r="B22" s="23" t="inlineStr">
        <is>
          <t>3.  Budget tab — set a monthly budget per category; the colours warn you (green/amber/red).</t>
        </is>
      </c>
    </row>
    <row r="23">
      <c r="A23" s="1" t="n"/>
      <c r="B23" s="23" t="inlineStr">
        <is>
          <t>4.  Sinking Funds, Net Worth, Goals, Debt Payoff &amp; Reports update from what you enter.</t>
        </is>
      </c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</row>
    <row r="25">
      <c r="A25" s="1" t="n"/>
      <c r="B25" s="22" t="inlineStr">
        <is>
          <t>Your tabs</t>
        </is>
      </c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</row>
    <row r="26">
      <c r="A26" s="1" t="n"/>
      <c r="B26" s="24" t="inlineStr">
        <is>
          <t>Start Here · Transactions · Budget · Sinking Funds · Net Worth · Goals · Debt Payoff · Reports · Setup</t>
        </is>
      </c>
    </row>
    <row r="27">
      <c r="A27" s="1" t="n"/>
      <c r="B27" s="25" t="inlineStr">
        <is>
          <t>(They're also along the bottom of the window — internal links don't always survive a Google Sheets import, so just click the tab.)</t>
        </is>
      </c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</row>
    <row r="29">
      <c r="A29" s="1" t="n"/>
      <c r="B29" s="21" t="inlineStr">
        <is>
          <t>For education and personal budgeting only — not financial advice.</t>
        </is>
      </c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</row>
  </sheetData>
  <mergeCells count="27">
    <mergeCell ref="F13:I13"/>
    <mergeCell ref="N13:Q13"/>
    <mergeCell ref="B6:Q6"/>
    <mergeCell ref="B2:Q3"/>
    <mergeCell ref="F9:I11"/>
    <mergeCell ref="B20:Q20"/>
    <mergeCell ref="N9:Q11"/>
    <mergeCell ref="F14:I16"/>
    <mergeCell ref="B26:Q26"/>
    <mergeCell ref="J8:M8"/>
    <mergeCell ref="B4:Q4"/>
    <mergeCell ref="J14:M16"/>
    <mergeCell ref="J13:M13"/>
    <mergeCell ref="B22:Q22"/>
    <mergeCell ref="B27:Q27"/>
    <mergeCell ref="B21:Q21"/>
    <mergeCell ref="J9:M11"/>
    <mergeCell ref="B8:E8"/>
    <mergeCell ref="N8:Q8"/>
    <mergeCell ref="F8:I8"/>
    <mergeCell ref="B13:E13"/>
    <mergeCell ref="B17:Q17"/>
    <mergeCell ref="B23:Q23"/>
    <mergeCell ref="B14:E16"/>
    <mergeCell ref="B9:E11"/>
    <mergeCell ref="B29:Q29"/>
    <mergeCell ref="N14:Q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FF38BDF8"/>
    <outlinePr summaryBelow="1" summaryRight="1"/>
    <pageSetUpPr/>
  </sheetPr>
  <dimension ref="A1:G5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2" customWidth="1" min="3" max="3"/>
    <col width="18" customWidth="1" min="4" max="4"/>
    <col width="28" customWidth="1" min="5" max="5"/>
    <col width="13" customWidth="1" min="6" max="6"/>
    <col width="11" customWidth="1" min="7" max="7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✋ Type every transaction here by hand — this sheet never connects to your bank. Pick Account, Type and Category from the dropdowns; Month fills in automatically. Use Type = Transfer for credit-card payments and moving money between your own accounts (transfers are left out of income &amp; spending so nothing is double-counted). Rows below are sample data — overwrite them.</t>
        </is>
      </c>
    </row>
    <row r="4" ht="18" customHeight="1">
      <c r="A4" s="29" t="inlineStr">
        <is>
          <t>Date</t>
        </is>
      </c>
      <c r="B4" s="29" t="inlineStr">
        <is>
          <t>Account</t>
        </is>
      </c>
      <c r="C4" s="29" t="inlineStr">
        <is>
          <t>Type</t>
        </is>
      </c>
      <c r="D4" s="29" t="inlineStr">
        <is>
          <t>Category</t>
        </is>
      </c>
      <c r="E4" s="29" t="inlineStr">
        <is>
          <t>Description</t>
        </is>
      </c>
      <c r="F4" s="29" t="inlineStr">
        <is>
          <t>Amount</t>
        </is>
      </c>
      <c r="G4" s="29" t="inlineStr">
        <is>
          <t>Month</t>
        </is>
      </c>
    </row>
    <row r="5">
      <c r="A5" s="30" t="n">
        <v>46082</v>
      </c>
      <c r="B5" s="31" t="inlineStr">
        <is>
          <t>Chequing</t>
        </is>
      </c>
      <c r="C5" s="31" t="inlineStr">
        <is>
          <t>Income</t>
        </is>
      </c>
      <c r="D5" s="31" t="inlineStr">
        <is>
          <t>Salary</t>
        </is>
      </c>
      <c r="E5" s="31" t="inlineStr">
        <is>
          <t>Payroll deposit</t>
        </is>
      </c>
      <c r="F5" s="32" t="n">
        <v>3150</v>
      </c>
      <c r="G5" s="33">
        <f>IF(A5="","",TEXT(A5,"yyyy-mm"))</f>
        <v/>
      </c>
    </row>
    <row r="6">
      <c r="A6" s="34" t="n">
        <v>46084</v>
      </c>
      <c r="B6" s="35" t="inlineStr">
        <is>
          <t>Chequing</t>
        </is>
      </c>
      <c r="C6" s="35" t="inlineStr">
        <is>
          <t>Expense</t>
        </is>
      </c>
      <c r="D6" s="35" t="inlineStr">
        <is>
          <t>Rent/Mortgage</t>
        </is>
      </c>
      <c r="E6" s="35" t="inlineStr">
        <is>
          <t>Rent / mortgage payment</t>
        </is>
      </c>
      <c r="F6" s="36" t="n">
        <v>1439.78</v>
      </c>
      <c r="G6" s="37">
        <f>IF(A6="","",TEXT(A6,"yyyy-mm"))</f>
        <v/>
      </c>
    </row>
    <row r="7">
      <c r="A7" s="30" t="n">
        <v>46084</v>
      </c>
      <c r="B7" s="31" t="inlineStr">
        <is>
          <t>Chequing</t>
        </is>
      </c>
      <c r="C7" s="31" t="inlineStr">
        <is>
          <t>Expense</t>
        </is>
      </c>
      <c r="D7" s="31" t="inlineStr">
        <is>
          <t>Utilities</t>
        </is>
      </c>
      <c r="E7" s="31" t="inlineStr">
        <is>
          <t>Electricity / gas bill</t>
        </is>
      </c>
      <c r="F7" s="32" t="n">
        <v>218.44</v>
      </c>
      <c r="G7" s="33">
        <f>IF(A7="","",TEXT(A7,"yyyy-mm"))</f>
        <v/>
      </c>
    </row>
    <row r="8">
      <c r="A8" s="34" t="n">
        <v>46084</v>
      </c>
      <c r="B8" s="35" t="inlineStr">
        <is>
          <t>Chequing</t>
        </is>
      </c>
      <c r="C8" s="35" t="inlineStr">
        <is>
          <t>Expense</t>
        </is>
      </c>
      <c r="D8" s="35" t="inlineStr">
        <is>
          <t>Phone/Internet</t>
        </is>
      </c>
      <c r="E8" s="35" t="inlineStr">
        <is>
          <t>Phone &amp; internet</t>
        </is>
      </c>
      <c r="F8" s="36" t="n">
        <v>109.89</v>
      </c>
      <c r="G8" s="37">
        <f>IF(A8="","",TEXT(A8,"yyyy-mm"))</f>
        <v/>
      </c>
    </row>
    <row r="9">
      <c r="A9" s="30" t="n">
        <v>46084</v>
      </c>
      <c r="B9" s="31" t="inlineStr">
        <is>
          <t>Credit Card</t>
        </is>
      </c>
      <c r="C9" s="31" t="inlineStr">
        <is>
          <t>Expense</t>
        </is>
      </c>
      <c r="D9" s="31" t="inlineStr">
        <is>
          <t>Insurance</t>
        </is>
      </c>
      <c r="E9" s="31" t="inlineStr">
        <is>
          <t>Insurance premium</t>
        </is>
      </c>
      <c r="F9" s="32" t="n">
        <v>169.41</v>
      </c>
      <c r="G9" s="33">
        <f>IF(A9="","",TEXT(A9,"yyyy-mm"))</f>
        <v/>
      </c>
    </row>
    <row r="10">
      <c r="A10" s="34" t="n">
        <v>46084</v>
      </c>
      <c r="B10" s="35" t="inlineStr">
        <is>
          <t>Chequing</t>
        </is>
      </c>
      <c r="C10" s="35" t="inlineStr">
        <is>
          <t>Expense</t>
        </is>
      </c>
      <c r="D10" s="35" t="inlineStr">
        <is>
          <t>Childcare</t>
        </is>
      </c>
      <c r="E10" s="35" t="inlineStr">
        <is>
          <t>Daycare</t>
        </is>
      </c>
      <c r="F10" s="36" t="n">
        <v>821.33</v>
      </c>
      <c r="G10" s="37">
        <f>IF(A10="","",TEXT(A10,"yyyy-mm"))</f>
        <v/>
      </c>
    </row>
    <row r="11">
      <c r="A11" s="30" t="n">
        <v>46084</v>
      </c>
      <c r="B11" s="31" t="inlineStr">
        <is>
          <t>Credit Card</t>
        </is>
      </c>
      <c r="C11" s="31" t="inlineStr">
        <is>
          <t>Expense</t>
        </is>
      </c>
      <c r="D11" s="31" t="inlineStr">
        <is>
          <t>Groceries</t>
        </is>
      </c>
      <c r="E11" s="31" t="inlineStr">
        <is>
          <t>Grocery store</t>
        </is>
      </c>
      <c r="F11" s="32" t="n">
        <v>145.65</v>
      </c>
      <c r="G11" s="33">
        <f>IF(A11="","",TEXT(A11,"yyyy-mm"))</f>
        <v/>
      </c>
    </row>
    <row r="12">
      <c r="A12" s="34" t="n">
        <v>46084</v>
      </c>
      <c r="B12" s="35" t="inlineStr">
        <is>
          <t>Credit Card</t>
        </is>
      </c>
      <c r="C12" s="35" t="inlineStr">
        <is>
          <t>Expense</t>
        </is>
      </c>
      <c r="D12" s="35" t="inlineStr">
        <is>
          <t>Transit/Gas</t>
        </is>
      </c>
      <c r="E12" s="35" t="inlineStr">
        <is>
          <t>Gas station</t>
        </is>
      </c>
      <c r="F12" s="36" t="n">
        <v>79.52</v>
      </c>
      <c r="G12" s="37">
        <f>IF(A12="","",TEXT(A12,"yyyy-mm"))</f>
        <v/>
      </c>
    </row>
    <row r="13">
      <c r="A13" s="30" t="n">
        <v>46084</v>
      </c>
      <c r="B13" s="31" t="inlineStr">
        <is>
          <t>Credit Card</t>
        </is>
      </c>
      <c r="C13" s="31" t="inlineStr">
        <is>
          <t>Expense</t>
        </is>
      </c>
      <c r="D13" s="31" t="inlineStr">
        <is>
          <t>Dining Out</t>
        </is>
      </c>
      <c r="E13" s="31" t="inlineStr">
        <is>
          <t>Restaurant</t>
        </is>
      </c>
      <c r="F13" s="32" t="n">
        <v>107.47</v>
      </c>
      <c r="G13" s="33">
        <f>IF(A13="","",TEXT(A13,"yyyy-mm"))</f>
        <v/>
      </c>
    </row>
    <row r="14">
      <c r="A14" s="34" t="n">
        <v>46084</v>
      </c>
      <c r="B14" s="35" t="inlineStr">
        <is>
          <t>Credit Card</t>
        </is>
      </c>
      <c r="C14" s="35" t="inlineStr">
        <is>
          <t>Expense</t>
        </is>
      </c>
      <c r="D14" s="35" t="inlineStr">
        <is>
          <t>Subscriptions</t>
        </is>
      </c>
      <c r="E14" s="35" t="inlineStr">
        <is>
          <t>Streaming services</t>
        </is>
      </c>
      <c r="F14" s="36" t="n">
        <v>44.03</v>
      </c>
      <c r="G14" s="37">
        <f>IF(A14="","",TEXT(A14,"yyyy-mm"))</f>
        <v/>
      </c>
    </row>
    <row r="15">
      <c r="A15" s="30" t="n">
        <v>46084</v>
      </c>
      <c r="B15" s="31" t="inlineStr">
        <is>
          <t>Credit Card</t>
        </is>
      </c>
      <c r="C15" s="31" t="inlineStr">
        <is>
          <t>Expense</t>
        </is>
      </c>
      <c r="D15" s="31" t="inlineStr">
        <is>
          <t>Health</t>
        </is>
      </c>
      <c r="E15" s="31" t="inlineStr">
        <is>
          <t>Pharmacy</t>
        </is>
      </c>
      <c r="F15" s="32" t="n">
        <v>147.35</v>
      </c>
      <c r="G15" s="33">
        <f>IF(A15="","",TEXT(A15,"yyyy-mm"))</f>
        <v/>
      </c>
    </row>
    <row r="16">
      <c r="A16" s="34" t="n">
        <v>46084</v>
      </c>
      <c r="B16" s="35" t="inlineStr">
        <is>
          <t>Credit Card</t>
        </is>
      </c>
      <c r="C16" s="35" t="inlineStr">
        <is>
          <t>Expense</t>
        </is>
      </c>
      <c r="D16" s="35" t="inlineStr">
        <is>
          <t>Fun/Other</t>
        </is>
      </c>
      <c r="E16" s="35" t="inlineStr">
        <is>
          <t>Movies / hobbies</t>
        </is>
      </c>
      <c r="F16" s="36" t="n">
        <v>281.62</v>
      </c>
      <c r="G16" s="37">
        <f>IF(A16="","",TEXT(A16,"yyyy-mm"))</f>
        <v/>
      </c>
    </row>
    <row r="17">
      <c r="A17" s="30" t="n">
        <v>46084</v>
      </c>
      <c r="B17" s="31" t="inlineStr">
        <is>
          <t>Credit Card</t>
        </is>
      </c>
      <c r="C17" s="31" t="inlineStr">
        <is>
          <t>Expense</t>
        </is>
      </c>
      <c r="D17" s="31" t="inlineStr">
        <is>
          <t>Clothing</t>
        </is>
      </c>
      <c r="E17" s="31" t="inlineStr">
        <is>
          <t>Clothing store</t>
        </is>
      </c>
      <c r="F17" s="32" t="n">
        <v>76.78</v>
      </c>
      <c r="G17" s="33">
        <f>IF(A17="","",TEXT(A17,"yyyy-mm"))</f>
        <v/>
      </c>
    </row>
    <row r="18">
      <c r="A18" s="34" t="n">
        <v>46084</v>
      </c>
      <c r="B18" s="35" t="inlineStr">
        <is>
          <t>Credit Card</t>
        </is>
      </c>
      <c r="C18" s="35" t="inlineStr">
        <is>
          <t>Expense</t>
        </is>
      </c>
      <c r="D18" s="35" t="inlineStr">
        <is>
          <t>Pets</t>
        </is>
      </c>
      <c r="E18" s="35" t="inlineStr">
        <is>
          <t>Pet supplies / vet</t>
        </is>
      </c>
      <c r="F18" s="36" t="n">
        <v>61.5</v>
      </c>
      <c r="G18" s="37">
        <f>IF(A18="","",TEXT(A18,"yyyy-mm"))</f>
        <v/>
      </c>
    </row>
    <row r="19">
      <c r="A19" s="30" t="n">
        <v>46084</v>
      </c>
      <c r="B19" s="31" t="inlineStr">
        <is>
          <t>Credit Card</t>
        </is>
      </c>
      <c r="C19" s="31" t="inlineStr">
        <is>
          <t>Expense</t>
        </is>
      </c>
      <c r="D19" s="31" t="inlineStr">
        <is>
          <t>Gifts &amp; Donations</t>
        </is>
      </c>
      <c r="E19" s="31" t="inlineStr">
        <is>
          <t>Gift / donation</t>
        </is>
      </c>
      <c r="F19" s="32" t="n">
        <v>68.36</v>
      </c>
      <c r="G19" s="33">
        <f>IF(A19="","",TEXT(A19,"yyyy-mm"))</f>
        <v/>
      </c>
    </row>
    <row r="20">
      <c r="A20" s="34" t="n">
        <v>46084</v>
      </c>
      <c r="B20" s="35" t="inlineStr">
        <is>
          <t>Credit Card</t>
        </is>
      </c>
      <c r="C20" s="35" t="inlineStr">
        <is>
          <t>Expense</t>
        </is>
      </c>
      <c r="D20" s="35" t="inlineStr">
        <is>
          <t>Travel</t>
        </is>
      </c>
      <c r="E20" s="35" t="inlineStr">
        <is>
          <t>Flights / hotel</t>
        </is>
      </c>
      <c r="F20" s="36" t="n">
        <v>108.14</v>
      </c>
      <c r="G20" s="37">
        <f>IF(A20="","",TEXT(A20,"yyyy-mm"))</f>
        <v/>
      </c>
    </row>
    <row r="21">
      <c r="A21" s="30" t="n">
        <v>46084</v>
      </c>
      <c r="B21" s="31" t="inlineStr">
        <is>
          <t>Savings</t>
        </is>
      </c>
      <c r="C21" s="31" t="inlineStr">
        <is>
          <t>Savings</t>
        </is>
      </c>
      <c r="D21" s="31" t="inlineStr">
        <is>
          <t>Savings/TFSA</t>
        </is>
      </c>
      <c r="E21" s="31" t="inlineStr">
        <is>
          <t>Transfer to TFSA</t>
        </is>
      </c>
      <c r="F21" s="32" t="n">
        <v>760.42</v>
      </c>
      <c r="G21" s="33">
        <f>IF(A21="","",TEXT(A21,"yyyy-mm"))</f>
        <v/>
      </c>
    </row>
    <row r="22">
      <c r="A22" s="34" t="n">
        <v>46090</v>
      </c>
      <c r="B22" s="35" t="inlineStr">
        <is>
          <t>Credit Card</t>
        </is>
      </c>
      <c r="C22" s="35" t="inlineStr">
        <is>
          <t>Expense</t>
        </is>
      </c>
      <c r="D22" s="35" t="inlineStr">
        <is>
          <t>Groceries</t>
        </is>
      </c>
      <c r="E22" s="35" t="inlineStr">
        <is>
          <t>Supermarket</t>
        </is>
      </c>
      <c r="F22" s="36" t="n">
        <v>118.35</v>
      </c>
      <c r="G22" s="37">
        <f>IF(A22="","",TEXT(A22,"yyyy-mm"))</f>
        <v/>
      </c>
    </row>
    <row r="23">
      <c r="A23" s="30" t="n">
        <v>46090</v>
      </c>
      <c r="B23" s="31" t="inlineStr">
        <is>
          <t>Credit Card</t>
        </is>
      </c>
      <c r="C23" s="31" t="inlineStr">
        <is>
          <t>Expense</t>
        </is>
      </c>
      <c r="D23" s="31" t="inlineStr">
        <is>
          <t>Transit/Gas</t>
        </is>
      </c>
      <c r="E23" s="31" t="inlineStr">
        <is>
          <t>Transit pass</t>
        </is>
      </c>
      <c r="F23" s="32" t="n">
        <v>110.65</v>
      </c>
      <c r="G23" s="33">
        <f>IF(A23="","",TEXT(A23,"yyyy-mm"))</f>
        <v/>
      </c>
    </row>
    <row r="24">
      <c r="A24" s="34" t="n">
        <v>46090</v>
      </c>
      <c r="B24" s="35" t="inlineStr">
        <is>
          <t>Credit Card</t>
        </is>
      </c>
      <c r="C24" s="35" t="inlineStr">
        <is>
          <t>Expense</t>
        </is>
      </c>
      <c r="D24" s="35" t="inlineStr">
        <is>
          <t>Dining Out</t>
        </is>
      </c>
      <c r="E24" s="35" t="inlineStr">
        <is>
          <t>Coffee shop</t>
        </is>
      </c>
      <c r="F24" s="36" t="n">
        <v>80.73999999999999</v>
      </c>
      <c r="G24" s="37">
        <f>IF(A24="","",TEXT(A24,"yyyy-mm"))</f>
        <v/>
      </c>
    </row>
    <row r="25">
      <c r="A25" s="30" t="n">
        <v>46096</v>
      </c>
      <c r="B25" s="31" t="inlineStr">
        <is>
          <t>Chequing</t>
        </is>
      </c>
      <c r="C25" s="31" t="inlineStr">
        <is>
          <t>Income</t>
        </is>
      </c>
      <c r="D25" s="31" t="inlineStr">
        <is>
          <t>Salary</t>
        </is>
      </c>
      <c r="E25" s="31" t="inlineStr">
        <is>
          <t>Payroll deposit</t>
        </is>
      </c>
      <c r="F25" s="32" t="n">
        <v>3150</v>
      </c>
      <c r="G25" s="33">
        <f>IF(A25="","",TEXT(A25,"yyyy-mm"))</f>
        <v/>
      </c>
    </row>
    <row r="26">
      <c r="A26" s="34" t="n">
        <v>46096</v>
      </c>
      <c r="B26" s="35" t="inlineStr">
        <is>
          <t>Credit Card</t>
        </is>
      </c>
      <c r="C26" s="35" t="inlineStr">
        <is>
          <t>Expense</t>
        </is>
      </c>
      <c r="D26" s="35" t="inlineStr">
        <is>
          <t>Groceries</t>
        </is>
      </c>
      <c r="E26" s="35" t="inlineStr">
        <is>
          <t>Warehouse club</t>
        </is>
      </c>
      <c r="F26" s="36" t="n">
        <v>141.37</v>
      </c>
      <c r="G26" s="37">
        <f>IF(A26="","",TEXT(A26,"yyyy-mm"))</f>
        <v/>
      </c>
    </row>
    <row r="27">
      <c r="A27" s="30" t="n">
        <v>46096</v>
      </c>
      <c r="B27" s="31" t="inlineStr">
        <is>
          <t>Credit Card</t>
        </is>
      </c>
      <c r="C27" s="31" t="inlineStr">
        <is>
          <t>Expense</t>
        </is>
      </c>
      <c r="D27" s="31" t="inlineStr">
        <is>
          <t>Dining Out</t>
        </is>
      </c>
      <c r="E27" s="31" t="inlineStr">
        <is>
          <t>Pub dinner</t>
        </is>
      </c>
      <c r="F27" s="32" t="n">
        <v>96.92</v>
      </c>
      <c r="G27" s="33">
        <f>IF(A27="","",TEXT(A27,"yyyy-mm"))</f>
        <v/>
      </c>
    </row>
    <row r="28">
      <c r="A28" s="34" t="n">
        <v>46097</v>
      </c>
      <c r="B28" s="35" t="inlineStr">
        <is>
          <t>Chequing</t>
        </is>
      </c>
      <c r="C28" s="35" t="inlineStr">
        <is>
          <t>Transfer</t>
        </is>
      </c>
      <c r="D28" s="35" t="inlineStr">
        <is>
          <t>Credit Card Payment</t>
        </is>
      </c>
      <c r="E28" s="35" t="inlineStr">
        <is>
          <t>Credit card payment</t>
        </is>
      </c>
      <c r="F28" s="36" t="n">
        <v>1500</v>
      </c>
      <c r="G28" s="37">
        <f>IF(A28="","",TEXT(A28,"yyyy-mm"))</f>
        <v/>
      </c>
    </row>
    <row r="29">
      <c r="A29" s="30" t="n">
        <v>46101</v>
      </c>
      <c r="B29" s="31" t="inlineStr">
        <is>
          <t>Chequing</t>
        </is>
      </c>
      <c r="C29" s="31" t="inlineStr">
        <is>
          <t>Income</t>
        </is>
      </c>
      <c r="D29" s="31" t="inlineStr">
        <is>
          <t>Other Income</t>
        </is>
      </c>
      <c r="E29" s="31" t="inlineStr">
        <is>
          <t>Interest / misc</t>
        </is>
      </c>
      <c r="F29" s="32" t="n">
        <v>98.86</v>
      </c>
      <c r="G29" s="33">
        <f>IF(A29="","",TEXT(A29,"yyyy-mm"))</f>
        <v/>
      </c>
    </row>
    <row r="30">
      <c r="A30" s="34" t="n">
        <v>46102</v>
      </c>
      <c r="B30" s="35" t="inlineStr">
        <is>
          <t>Credit Card</t>
        </is>
      </c>
      <c r="C30" s="35" t="inlineStr">
        <is>
          <t>Expense</t>
        </is>
      </c>
      <c r="D30" s="35" t="inlineStr">
        <is>
          <t>Groceries</t>
        </is>
      </c>
      <c r="E30" s="35" t="inlineStr">
        <is>
          <t>Corner market</t>
        </is>
      </c>
      <c r="F30" s="36" t="n">
        <v>175.51</v>
      </c>
      <c r="G30" s="37">
        <f>IF(A30="","",TEXT(A30,"yyyy-mm"))</f>
        <v/>
      </c>
    </row>
    <row r="31">
      <c r="A31" s="30" t="n">
        <v>46113</v>
      </c>
      <c r="B31" s="31" t="inlineStr">
        <is>
          <t>Chequing</t>
        </is>
      </c>
      <c r="C31" s="31" t="inlineStr">
        <is>
          <t>Income</t>
        </is>
      </c>
      <c r="D31" s="31" t="inlineStr">
        <is>
          <t>Salary</t>
        </is>
      </c>
      <c r="E31" s="31" t="inlineStr">
        <is>
          <t>Payroll deposit</t>
        </is>
      </c>
      <c r="F31" s="32" t="n">
        <v>3150</v>
      </c>
      <c r="G31" s="33">
        <f>IF(A31="","",TEXT(A31,"yyyy-mm"))</f>
        <v/>
      </c>
    </row>
    <row r="32">
      <c r="A32" s="34" t="n">
        <v>46115</v>
      </c>
      <c r="B32" s="35" t="inlineStr">
        <is>
          <t>Chequing</t>
        </is>
      </c>
      <c r="C32" s="35" t="inlineStr">
        <is>
          <t>Expense</t>
        </is>
      </c>
      <c r="D32" s="35" t="inlineStr">
        <is>
          <t>Rent/Mortgage</t>
        </is>
      </c>
      <c r="E32" s="35" t="inlineStr">
        <is>
          <t>Rent / mortgage payment</t>
        </is>
      </c>
      <c r="F32" s="36" t="n">
        <v>1556.86</v>
      </c>
      <c r="G32" s="37">
        <f>IF(A32="","",TEXT(A32,"yyyy-mm"))</f>
        <v/>
      </c>
    </row>
    <row r="33">
      <c r="A33" s="30" t="n">
        <v>46115</v>
      </c>
      <c r="B33" s="31" t="inlineStr">
        <is>
          <t>Chequing</t>
        </is>
      </c>
      <c r="C33" s="31" t="inlineStr">
        <is>
          <t>Expense</t>
        </is>
      </c>
      <c r="D33" s="31" t="inlineStr">
        <is>
          <t>Utilities</t>
        </is>
      </c>
      <c r="E33" s="31" t="inlineStr">
        <is>
          <t>Electricity / gas bill</t>
        </is>
      </c>
      <c r="F33" s="32" t="n">
        <v>168.28</v>
      </c>
      <c r="G33" s="33">
        <f>IF(A33="","",TEXT(A33,"yyyy-mm"))</f>
        <v/>
      </c>
    </row>
    <row r="34">
      <c r="A34" s="34" t="n">
        <v>46115</v>
      </c>
      <c r="B34" s="35" t="inlineStr">
        <is>
          <t>Chequing</t>
        </is>
      </c>
      <c r="C34" s="35" t="inlineStr">
        <is>
          <t>Expense</t>
        </is>
      </c>
      <c r="D34" s="35" t="inlineStr">
        <is>
          <t>Phone/Internet</t>
        </is>
      </c>
      <c r="E34" s="35" t="inlineStr">
        <is>
          <t>Phone &amp; internet</t>
        </is>
      </c>
      <c r="F34" s="36" t="n">
        <v>112.95</v>
      </c>
      <c r="G34" s="37">
        <f>IF(A34="","",TEXT(A34,"yyyy-mm"))</f>
        <v/>
      </c>
    </row>
    <row r="35">
      <c r="A35" s="30" t="n">
        <v>46115</v>
      </c>
      <c r="B35" s="31" t="inlineStr">
        <is>
          <t>Credit Card</t>
        </is>
      </c>
      <c r="C35" s="31" t="inlineStr">
        <is>
          <t>Expense</t>
        </is>
      </c>
      <c r="D35" s="31" t="inlineStr">
        <is>
          <t>Insurance</t>
        </is>
      </c>
      <c r="E35" s="31" t="inlineStr">
        <is>
          <t>Insurance premium</t>
        </is>
      </c>
      <c r="F35" s="32" t="n">
        <v>150.99</v>
      </c>
      <c r="G35" s="33">
        <f>IF(A35="","",TEXT(A35,"yyyy-mm"))</f>
        <v/>
      </c>
    </row>
    <row r="36">
      <c r="A36" s="34" t="n">
        <v>46115</v>
      </c>
      <c r="B36" s="35" t="inlineStr">
        <is>
          <t>Chequing</t>
        </is>
      </c>
      <c r="C36" s="35" t="inlineStr">
        <is>
          <t>Expense</t>
        </is>
      </c>
      <c r="D36" s="35" t="inlineStr">
        <is>
          <t>Childcare</t>
        </is>
      </c>
      <c r="E36" s="35" t="inlineStr">
        <is>
          <t>Daycare</t>
        </is>
      </c>
      <c r="F36" s="36" t="n">
        <v>1013.89</v>
      </c>
      <c r="G36" s="37">
        <f>IF(A36="","",TEXT(A36,"yyyy-mm"))</f>
        <v/>
      </c>
    </row>
    <row r="37">
      <c r="A37" s="30" t="n">
        <v>46115</v>
      </c>
      <c r="B37" s="31" t="inlineStr">
        <is>
          <t>Credit Card</t>
        </is>
      </c>
      <c r="C37" s="31" t="inlineStr">
        <is>
          <t>Expense</t>
        </is>
      </c>
      <c r="D37" s="31" t="inlineStr">
        <is>
          <t>Groceries</t>
        </is>
      </c>
      <c r="E37" s="31" t="inlineStr">
        <is>
          <t>Grocery store</t>
        </is>
      </c>
      <c r="F37" s="32" t="n">
        <v>161.37</v>
      </c>
      <c r="G37" s="33">
        <f>IF(A37="","",TEXT(A37,"yyyy-mm"))</f>
        <v/>
      </c>
    </row>
    <row r="38">
      <c r="A38" s="34" t="n">
        <v>46115</v>
      </c>
      <c r="B38" s="35" t="inlineStr">
        <is>
          <t>Credit Card</t>
        </is>
      </c>
      <c r="C38" s="35" t="inlineStr">
        <is>
          <t>Expense</t>
        </is>
      </c>
      <c r="D38" s="35" t="inlineStr">
        <is>
          <t>Transit/Gas</t>
        </is>
      </c>
      <c r="E38" s="35" t="inlineStr">
        <is>
          <t>Gas station</t>
        </is>
      </c>
      <c r="F38" s="36" t="n">
        <v>101.52</v>
      </c>
      <c r="G38" s="37">
        <f>IF(A38="","",TEXT(A38,"yyyy-mm"))</f>
        <v/>
      </c>
    </row>
    <row r="39">
      <c r="A39" s="30" t="n">
        <v>46115</v>
      </c>
      <c r="B39" s="31" t="inlineStr">
        <is>
          <t>Credit Card</t>
        </is>
      </c>
      <c r="C39" s="31" t="inlineStr">
        <is>
          <t>Expense</t>
        </is>
      </c>
      <c r="D39" s="31" t="inlineStr">
        <is>
          <t>Dining Out</t>
        </is>
      </c>
      <c r="E39" s="31" t="inlineStr">
        <is>
          <t>Restaurant</t>
        </is>
      </c>
      <c r="F39" s="32" t="n">
        <v>68.41</v>
      </c>
      <c r="G39" s="33">
        <f>IF(A39="","",TEXT(A39,"yyyy-mm"))</f>
        <v/>
      </c>
    </row>
    <row r="40">
      <c r="A40" s="34" t="n">
        <v>46115</v>
      </c>
      <c r="B40" s="35" t="inlineStr">
        <is>
          <t>Credit Card</t>
        </is>
      </c>
      <c r="C40" s="35" t="inlineStr">
        <is>
          <t>Expense</t>
        </is>
      </c>
      <c r="D40" s="35" t="inlineStr">
        <is>
          <t>Subscriptions</t>
        </is>
      </c>
      <c r="E40" s="35" t="inlineStr">
        <is>
          <t>Streaming services</t>
        </is>
      </c>
      <c r="F40" s="36" t="n">
        <v>49.08</v>
      </c>
      <c r="G40" s="37">
        <f>IF(A40="","",TEXT(A40,"yyyy-mm"))</f>
        <v/>
      </c>
    </row>
    <row r="41">
      <c r="A41" s="30" t="n">
        <v>46115</v>
      </c>
      <c r="B41" s="31" t="inlineStr">
        <is>
          <t>Credit Card</t>
        </is>
      </c>
      <c r="C41" s="31" t="inlineStr">
        <is>
          <t>Expense</t>
        </is>
      </c>
      <c r="D41" s="31" t="inlineStr">
        <is>
          <t>Health</t>
        </is>
      </c>
      <c r="E41" s="31" t="inlineStr">
        <is>
          <t>Pharmacy</t>
        </is>
      </c>
      <c r="F41" s="32" t="n">
        <v>126.2</v>
      </c>
      <c r="G41" s="33">
        <f>IF(A41="","",TEXT(A41,"yyyy-mm"))</f>
        <v/>
      </c>
    </row>
    <row r="42">
      <c r="A42" s="34" t="n">
        <v>46115</v>
      </c>
      <c r="B42" s="35" t="inlineStr">
        <is>
          <t>Credit Card</t>
        </is>
      </c>
      <c r="C42" s="35" t="inlineStr">
        <is>
          <t>Expense</t>
        </is>
      </c>
      <c r="D42" s="35" t="inlineStr">
        <is>
          <t>Fun/Other</t>
        </is>
      </c>
      <c r="E42" s="35" t="inlineStr">
        <is>
          <t>Movies / hobbies</t>
        </is>
      </c>
      <c r="F42" s="36" t="n">
        <v>240.88</v>
      </c>
      <c r="G42" s="37">
        <f>IF(A42="","",TEXT(A42,"yyyy-mm"))</f>
        <v/>
      </c>
    </row>
    <row r="43">
      <c r="A43" s="30" t="n">
        <v>46115</v>
      </c>
      <c r="B43" s="31" t="inlineStr">
        <is>
          <t>Credit Card</t>
        </is>
      </c>
      <c r="C43" s="31" t="inlineStr">
        <is>
          <t>Expense</t>
        </is>
      </c>
      <c r="D43" s="31" t="inlineStr">
        <is>
          <t>Clothing</t>
        </is>
      </c>
      <c r="E43" s="31" t="inlineStr">
        <is>
          <t>Clothing store</t>
        </is>
      </c>
      <c r="F43" s="32" t="n">
        <v>72.31</v>
      </c>
      <c r="G43" s="33">
        <f>IF(A43="","",TEXT(A43,"yyyy-mm"))</f>
        <v/>
      </c>
    </row>
    <row r="44">
      <c r="A44" s="34" t="n">
        <v>46115</v>
      </c>
      <c r="B44" s="35" t="inlineStr">
        <is>
          <t>Credit Card</t>
        </is>
      </c>
      <c r="C44" s="35" t="inlineStr">
        <is>
          <t>Expense</t>
        </is>
      </c>
      <c r="D44" s="35" t="inlineStr">
        <is>
          <t>Pets</t>
        </is>
      </c>
      <c r="E44" s="35" t="inlineStr">
        <is>
          <t>Pet supplies / vet</t>
        </is>
      </c>
      <c r="F44" s="36" t="n">
        <v>58.44</v>
      </c>
      <c r="G44" s="37">
        <f>IF(A44="","",TEXT(A44,"yyyy-mm"))</f>
        <v/>
      </c>
    </row>
    <row r="45">
      <c r="A45" s="30" t="n">
        <v>46115</v>
      </c>
      <c r="B45" s="31" t="inlineStr">
        <is>
          <t>Credit Card</t>
        </is>
      </c>
      <c r="C45" s="31" t="inlineStr">
        <is>
          <t>Expense</t>
        </is>
      </c>
      <c r="D45" s="31" t="inlineStr">
        <is>
          <t>Gifts &amp; Donations</t>
        </is>
      </c>
      <c r="E45" s="31" t="inlineStr">
        <is>
          <t>Gift / donation</t>
        </is>
      </c>
      <c r="F45" s="32" t="n">
        <v>63.45</v>
      </c>
      <c r="G45" s="33">
        <f>IF(A45="","",TEXT(A45,"yyyy-mm"))</f>
        <v/>
      </c>
    </row>
    <row r="46">
      <c r="A46" s="34" t="n">
        <v>46115</v>
      </c>
      <c r="B46" s="35" t="inlineStr">
        <is>
          <t>Credit Card</t>
        </is>
      </c>
      <c r="C46" s="35" t="inlineStr">
        <is>
          <t>Expense</t>
        </is>
      </c>
      <c r="D46" s="35" t="inlineStr">
        <is>
          <t>Travel</t>
        </is>
      </c>
      <c r="E46" s="35" t="inlineStr">
        <is>
          <t>Flights / hotel</t>
        </is>
      </c>
      <c r="F46" s="36" t="n">
        <v>152.18</v>
      </c>
      <c r="G46" s="37">
        <f>IF(A46="","",TEXT(A46,"yyyy-mm"))</f>
        <v/>
      </c>
    </row>
    <row r="47">
      <c r="A47" s="30" t="n">
        <v>46115</v>
      </c>
      <c r="B47" s="31" t="inlineStr">
        <is>
          <t>Savings</t>
        </is>
      </c>
      <c r="C47" s="31" t="inlineStr">
        <is>
          <t>Savings</t>
        </is>
      </c>
      <c r="D47" s="31" t="inlineStr">
        <is>
          <t>Savings/TFSA</t>
        </is>
      </c>
      <c r="E47" s="31" t="inlineStr">
        <is>
          <t>Transfer to TFSA</t>
        </is>
      </c>
      <c r="F47" s="32" t="n">
        <v>566.89</v>
      </c>
      <c r="G47" s="33">
        <f>IF(A47="","",TEXT(A47,"yyyy-mm"))</f>
        <v/>
      </c>
    </row>
    <row r="48">
      <c r="A48" s="34" t="n">
        <v>46121</v>
      </c>
      <c r="B48" s="35" t="inlineStr">
        <is>
          <t>Credit Card</t>
        </is>
      </c>
      <c r="C48" s="35" t="inlineStr">
        <is>
          <t>Expense</t>
        </is>
      </c>
      <c r="D48" s="35" t="inlineStr">
        <is>
          <t>Groceries</t>
        </is>
      </c>
      <c r="E48" s="35" t="inlineStr">
        <is>
          <t>Supermarket</t>
        </is>
      </c>
      <c r="F48" s="36" t="n">
        <v>164.95</v>
      </c>
      <c r="G48" s="37">
        <f>IF(A48="","",TEXT(A48,"yyyy-mm"))</f>
        <v/>
      </c>
    </row>
    <row r="49">
      <c r="A49" s="30" t="n">
        <v>46121</v>
      </c>
      <c r="B49" s="31" t="inlineStr">
        <is>
          <t>Credit Card</t>
        </is>
      </c>
      <c r="C49" s="31" t="inlineStr">
        <is>
          <t>Expense</t>
        </is>
      </c>
      <c r="D49" s="31" t="inlineStr">
        <is>
          <t>Transit/Gas</t>
        </is>
      </c>
      <c r="E49" s="31" t="inlineStr">
        <is>
          <t>Transit pass</t>
        </is>
      </c>
      <c r="F49" s="32" t="n">
        <v>144.56</v>
      </c>
      <c r="G49" s="33">
        <f>IF(A49="","",TEXT(A49,"yyyy-mm"))</f>
        <v/>
      </c>
    </row>
    <row r="50">
      <c r="A50" s="34" t="n">
        <v>46121</v>
      </c>
      <c r="B50" s="35" t="inlineStr">
        <is>
          <t>Credit Card</t>
        </is>
      </c>
      <c r="C50" s="35" t="inlineStr">
        <is>
          <t>Expense</t>
        </is>
      </c>
      <c r="D50" s="35" t="inlineStr">
        <is>
          <t>Dining Out</t>
        </is>
      </c>
      <c r="E50" s="35" t="inlineStr">
        <is>
          <t>Coffee shop</t>
        </is>
      </c>
      <c r="F50" s="36" t="n">
        <v>83.12</v>
      </c>
      <c r="G50" s="37">
        <f>IF(A50="","",TEXT(A50,"yyyy-mm"))</f>
        <v/>
      </c>
    </row>
    <row r="51">
      <c r="A51" s="30" t="n">
        <v>46127</v>
      </c>
      <c r="B51" s="31" t="inlineStr">
        <is>
          <t>Chequing</t>
        </is>
      </c>
      <c r="C51" s="31" t="inlineStr">
        <is>
          <t>Income</t>
        </is>
      </c>
      <c r="D51" s="31" t="inlineStr">
        <is>
          <t>Salary</t>
        </is>
      </c>
      <c r="E51" s="31" t="inlineStr">
        <is>
          <t>Payroll deposit</t>
        </is>
      </c>
      <c r="F51" s="32" t="n">
        <v>3150</v>
      </c>
      <c r="G51" s="33">
        <f>IF(A51="","",TEXT(A51,"yyyy-mm"))</f>
        <v/>
      </c>
    </row>
    <row r="52">
      <c r="A52" s="34" t="n">
        <v>46127</v>
      </c>
      <c r="B52" s="35" t="inlineStr">
        <is>
          <t>Credit Card</t>
        </is>
      </c>
      <c r="C52" s="35" t="inlineStr">
        <is>
          <t>Expense</t>
        </is>
      </c>
      <c r="D52" s="35" t="inlineStr">
        <is>
          <t>Groceries</t>
        </is>
      </c>
      <c r="E52" s="35" t="inlineStr">
        <is>
          <t>Warehouse club</t>
        </is>
      </c>
      <c r="F52" s="36" t="n">
        <v>148.29</v>
      </c>
      <c r="G52" s="37">
        <f>IF(A52="","",TEXT(A52,"yyyy-mm"))</f>
        <v/>
      </c>
    </row>
    <row r="53">
      <c r="A53" s="30" t="n">
        <v>46127</v>
      </c>
      <c r="B53" s="31" t="inlineStr">
        <is>
          <t>Credit Card</t>
        </is>
      </c>
      <c r="C53" s="31" t="inlineStr">
        <is>
          <t>Expense</t>
        </is>
      </c>
      <c r="D53" s="31" t="inlineStr">
        <is>
          <t>Dining Out</t>
        </is>
      </c>
      <c r="E53" s="31" t="inlineStr">
        <is>
          <t>Pub dinner</t>
        </is>
      </c>
      <c r="F53" s="32" t="n">
        <v>81.05</v>
      </c>
      <c r="G53" s="33">
        <f>IF(A53="","",TEXT(A53,"yyyy-mm"))</f>
        <v/>
      </c>
    </row>
    <row r="54">
      <c r="A54" s="34" t="n">
        <v>46128</v>
      </c>
      <c r="B54" s="35" t="inlineStr">
        <is>
          <t>Chequing</t>
        </is>
      </c>
      <c r="C54" s="35" t="inlineStr">
        <is>
          <t>Transfer</t>
        </is>
      </c>
      <c r="D54" s="35" t="inlineStr">
        <is>
          <t>Credit Card Payment</t>
        </is>
      </c>
      <c r="E54" s="35" t="inlineStr">
        <is>
          <t>Credit card payment</t>
        </is>
      </c>
      <c r="F54" s="36" t="n">
        <v>1500</v>
      </c>
      <c r="G54" s="37">
        <f>IF(A54="","",TEXT(A54,"yyyy-mm"))</f>
        <v/>
      </c>
    </row>
    <row r="55">
      <c r="A55" s="30" t="n">
        <v>46133</v>
      </c>
      <c r="B55" s="31" t="inlineStr">
        <is>
          <t>Credit Card</t>
        </is>
      </c>
      <c r="C55" s="31" t="inlineStr">
        <is>
          <t>Expense</t>
        </is>
      </c>
      <c r="D55" s="31" t="inlineStr">
        <is>
          <t>Groceries</t>
        </is>
      </c>
      <c r="E55" s="31" t="inlineStr">
        <is>
          <t>Corner market</t>
        </is>
      </c>
      <c r="F55" s="32" t="n">
        <v>150.46</v>
      </c>
      <c r="G55" s="33">
        <f>IF(A55="","",TEXT(A55,"yyyy-mm"))</f>
        <v/>
      </c>
    </row>
    <row r="56">
      <c r="A56" s="34" t="n">
        <v>46143</v>
      </c>
      <c r="B56" s="35" t="inlineStr">
        <is>
          <t>Chequing</t>
        </is>
      </c>
      <c r="C56" s="35" t="inlineStr">
        <is>
          <t>Income</t>
        </is>
      </c>
      <c r="D56" s="35" t="inlineStr">
        <is>
          <t>Salary</t>
        </is>
      </c>
      <c r="E56" s="35" t="inlineStr">
        <is>
          <t>Payroll deposit</t>
        </is>
      </c>
      <c r="F56" s="36" t="n">
        <v>3150</v>
      </c>
      <c r="G56" s="37">
        <f>IF(A56="","",TEXT(A56,"yyyy-mm"))</f>
        <v/>
      </c>
    </row>
    <row r="57">
      <c r="A57" s="30" t="n">
        <v>46145</v>
      </c>
      <c r="B57" s="31" t="inlineStr">
        <is>
          <t>Chequing</t>
        </is>
      </c>
      <c r="C57" s="31" t="inlineStr">
        <is>
          <t>Expense</t>
        </is>
      </c>
      <c r="D57" s="31" t="inlineStr">
        <is>
          <t>Rent/Mortgage</t>
        </is>
      </c>
      <c r="E57" s="31" t="inlineStr">
        <is>
          <t>Rent / mortgage payment</t>
        </is>
      </c>
      <c r="F57" s="32" t="n">
        <v>1755.63</v>
      </c>
      <c r="G57" s="33">
        <f>IF(A57="","",TEXT(A57,"yyyy-mm"))</f>
        <v/>
      </c>
    </row>
    <row r="58">
      <c r="A58" s="34" t="n">
        <v>46145</v>
      </c>
      <c r="B58" s="35" t="inlineStr">
        <is>
          <t>Chequing</t>
        </is>
      </c>
      <c r="C58" s="35" t="inlineStr">
        <is>
          <t>Expense</t>
        </is>
      </c>
      <c r="D58" s="35" t="inlineStr">
        <is>
          <t>Utilities</t>
        </is>
      </c>
      <c r="E58" s="35" t="inlineStr">
        <is>
          <t>Electricity / gas bill</t>
        </is>
      </c>
      <c r="F58" s="36" t="n">
        <v>240.64</v>
      </c>
      <c r="G58" s="37">
        <f>IF(A58="","",TEXT(A58,"yyyy-mm"))</f>
        <v/>
      </c>
    </row>
    <row r="59">
      <c r="A59" s="30" t="n">
        <v>46145</v>
      </c>
      <c r="B59" s="31" t="inlineStr">
        <is>
          <t>Chequing</t>
        </is>
      </c>
      <c r="C59" s="31" t="inlineStr">
        <is>
          <t>Expense</t>
        </is>
      </c>
      <c r="D59" s="31" t="inlineStr">
        <is>
          <t>Phone/Internet</t>
        </is>
      </c>
      <c r="E59" s="31" t="inlineStr">
        <is>
          <t>Phone &amp; internet</t>
        </is>
      </c>
      <c r="F59" s="32" t="n">
        <v>154.24</v>
      </c>
      <c r="G59" s="33">
        <f>IF(A59="","",TEXT(A59,"yyyy-mm"))</f>
        <v/>
      </c>
    </row>
    <row r="60">
      <c r="A60" s="34" t="n">
        <v>46145</v>
      </c>
      <c r="B60" s="35" t="inlineStr">
        <is>
          <t>Credit Card</t>
        </is>
      </c>
      <c r="C60" s="35" t="inlineStr">
        <is>
          <t>Expense</t>
        </is>
      </c>
      <c r="D60" s="35" t="inlineStr">
        <is>
          <t>Insurance</t>
        </is>
      </c>
      <c r="E60" s="35" t="inlineStr">
        <is>
          <t>Insurance premium</t>
        </is>
      </c>
      <c r="F60" s="36" t="n">
        <v>149.32</v>
      </c>
      <c r="G60" s="37">
        <f>IF(A60="","",TEXT(A60,"yyyy-mm"))</f>
        <v/>
      </c>
    </row>
    <row r="61">
      <c r="A61" s="30" t="n">
        <v>46145</v>
      </c>
      <c r="B61" s="31" t="inlineStr">
        <is>
          <t>Chequing</t>
        </is>
      </c>
      <c r="C61" s="31" t="inlineStr">
        <is>
          <t>Expense</t>
        </is>
      </c>
      <c r="D61" s="31" t="inlineStr">
        <is>
          <t>Childcare</t>
        </is>
      </c>
      <c r="E61" s="31" t="inlineStr">
        <is>
          <t>Daycare</t>
        </is>
      </c>
      <c r="F61" s="32" t="n">
        <v>1084.02</v>
      </c>
      <c r="G61" s="33">
        <f>IF(A61="","",TEXT(A61,"yyyy-mm"))</f>
        <v/>
      </c>
    </row>
    <row r="62">
      <c r="A62" s="34" t="n">
        <v>46145</v>
      </c>
      <c r="B62" s="35" t="inlineStr">
        <is>
          <t>Credit Card</t>
        </is>
      </c>
      <c r="C62" s="35" t="inlineStr">
        <is>
          <t>Expense</t>
        </is>
      </c>
      <c r="D62" s="35" t="inlineStr">
        <is>
          <t>Groceries</t>
        </is>
      </c>
      <c r="E62" s="35" t="inlineStr">
        <is>
          <t>Grocery store</t>
        </is>
      </c>
      <c r="F62" s="36" t="n">
        <v>145.69</v>
      </c>
      <c r="G62" s="37">
        <f>IF(A62="","",TEXT(A62,"yyyy-mm"))</f>
        <v/>
      </c>
    </row>
    <row r="63">
      <c r="A63" s="30" t="n">
        <v>46145</v>
      </c>
      <c r="B63" s="31" t="inlineStr">
        <is>
          <t>Credit Card</t>
        </is>
      </c>
      <c r="C63" s="31" t="inlineStr">
        <is>
          <t>Expense</t>
        </is>
      </c>
      <c r="D63" s="31" t="inlineStr">
        <is>
          <t>Transit/Gas</t>
        </is>
      </c>
      <c r="E63" s="31" t="inlineStr">
        <is>
          <t>Gas station</t>
        </is>
      </c>
      <c r="F63" s="32" t="n">
        <v>97.56</v>
      </c>
      <c r="G63" s="33">
        <f>IF(A63="","",TEXT(A63,"yyyy-mm"))</f>
        <v/>
      </c>
    </row>
    <row r="64">
      <c r="A64" s="34" t="n">
        <v>46145</v>
      </c>
      <c r="B64" s="35" t="inlineStr">
        <is>
          <t>Credit Card</t>
        </is>
      </c>
      <c r="C64" s="35" t="inlineStr">
        <is>
          <t>Expense</t>
        </is>
      </c>
      <c r="D64" s="35" t="inlineStr">
        <is>
          <t>Dining Out</t>
        </is>
      </c>
      <c r="E64" s="35" t="inlineStr">
        <is>
          <t>Restaurant</t>
        </is>
      </c>
      <c r="F64" s="36" t="n">
        <v>118.04</v>
      </c>
      <c r="G64" s="37">
        <f>IF(A64="","",TEXT(A64,"yyyy-mm"))</f>
        <v/>
      </c>
    </row>
    <row r="65">
      <c r="A65" s="30" t="n">
        <v>46145</v>
      </c>
      <c r="B65" s="31" t="inlineStr">
        <is>
          <t>Credit Card</t>
        </is>
      </c>
      <c r="C65" s="31" t="inlineStr">
        <is>
          <t>Expense</t>
        </is>
      </c>
      <c r="D65" s="31" t="inlineStr">
        <is>
          <t>Subscriptions</t>
        </is>
      </c>
      <c r="E65" s="31" t="inlineStr">
        <is>
          <t>Streaming services</t>
        </is>
      </c>
      <c r="F65" s="32" t="n">
        <v>60.17</v>
      </c>
      <c r="G65" s="33">
        <f>IF(A65="","",TEXT(A65,"yyyy-mm"))</f>
        <v/>
      </c>
    </row>
    <row r="66">
      <c r="A66" s="34" t="n">
        <v>46145</v>
      </c>
      <c r="B66" s="35" t="inlineStr">
        <is>
          <t>Credit Card</t>
        </is>
      </c>
      <c r="C66" s="35" t="inlineStr">
        <is>
          <t>Expense</t>
        </is>
      </c>
      <c r="D66" s="35" t="inlineStr">
        <is>
          <t>Health</t>
        </is>
      </c>
      <c r="E66" s="35" t="inlineStr">
        <is>
          <t>Pharmacy</t>
        </is>
      </c>
      <c r="F66" s="36" t="n">
        <v>126.18</v>
      </c>
      <c r="G66" s="37">
        <f>IF(A66="","",TEXT(A66,"yyyy-mm"))</f>
        <v/>
      </c>
    </row>
    <row r="67">
      <c r="A67" s="30" t="n">
        <v>46145</v>
      </c>
      <c r="B67" s="31" t="inlineStr">
        <is>
          <t>Credit Card</t>
        </is>
      </c>
      <c r="C67" s="31" t="inlineStr">
        <is>
          <t>Expense</t>
        </is>
      </c>
      <c r="D67" s="31" t="inlineStr">
        <is>
          <t>Fun/Other</t>
        </is>
      </c>
      <c r="E67" s="31" t="inlineStr">
        <is>
          <t>Movies / hobbies</t>
        </is>
      </c>
      <c r="F67" s="32" t="n">
        <v>253.22</v>
      </c>
      <c r="G67" s="33">
        <f>IF(A67="","",TEXT(A67,"yyyy-mm"))</f>
        <v/>
      </c>
    </row>
    <row r="68">
      <c r="A68" s="34" t="n">
        <v>46145</v>
      </c>
      <c r="B68" s="35" t="inlineStr">
        <is>
          <t>Credit Card</t>
        </is>
      </c>
      <c r="C68" s="35" t="inlineStr">
        <is>
          <t>Expense</t>
        </is>
      </c>
      <c r="D68" s="35" t="inlineStr">
        <is>
          <t>Clothing</t>
        </is>
      </c>
      <c r="E68" s="35" t="inlineStr">
        <is>
          <t>Clothing store</t>
        </is>
      </c>
      <c r="F68" s="36" t="n">
        <v>77.40000000000001</v>
      </c>
      <c r="G68" s="37">
        <f>IF(A68="","",TEXT(A68,"yyyy-mm"))</f>
        <v/>
      </c>
    </row>
    <row r="69">
      <c r="A69" s="30" t="n">
        <v>46145</v>
      </c>
      <c r="B69" s="31" t="inlineStr">
        <is>
          <t>Credit Card</t>
        </is>
      </c>
      <c r="C69" s="31" t="inlineStr">
        <is>
          <t>Expense</t>
        </is>
      </c>
      <c r="D69" s="31" t="inlineStr">
        <is>
          <t>Pets</t>
        </is>
      </c>
      <c r="E69" s="31" t="inlineStr">
        <is>
          <t>Pet supplies / vet</t>
        </is>
      </c>
      <c r="F69" s="32" t="n">
        <v>67.27</v>
      </c>
      <c r="G69" s="33">
        <f>IF(A69="","",TEXT(A69,"yyyy-mm"))</f>
        <v/>
      </c>
    </row>
    <row r="70">
      <c r="A70" s="34" t="n">
        <v>46145</v>
      </c>
      <c r="B70" s="35" t="inlineStr">
        <is>
          <t>Credit Card</t>
        </is>
      </c>
      <c r="C70" s="35" t="inlineStr">
        <is>
          <t>Expense</t>
        </is>
      </c>
      <c r="D70" s="35" t="inlineStr">
        <is>
          <t>Gifts &amp; Donations</t>
        </is>
      </c>
      <c r="E70" s="35" t="inlineStr">
        <is>
          <t>Gift / donation</t>
        </is>
      </c>
      <c r="F70" s="36" t="n">
        <v>54.32</v>
      </c>
      <c r="G70" s="37">
        <f>IF(A70="","",TEXT(A70,"yyyy-mm"))</f>
        <v/>
      </c>
    </row>
    <row r="71">
      <c r="A71" s="30" t="n">
        <v>46145</v>
      </c>
      <c r="B71" s="31" t="inlineStr">
        <is>
          <t>Credit Card</t>
        </is>
      </c>
      <c r="C71" s="31" t="inlineStr">
        <is>
          <t>Expense</t>
        </is>
      </c>
      <c r="D71" s="31" t="inlineStr">
        <is>
          <t>Travel</t>
        </is>
      </c>
      <c r="E71" s="31" t="inlineStr">
        <is>
          <t>Flights / hotel</t>
        </is>
      </c>
      <c r="F71" s="32" t="n">
        <v>161.7</v>
      </c>
      <c r="G71" s="33">
        <f>IF(A71="","",TEXT(A71,"yyyy-mm"))</f>
        <v/>
      </c>
    </row>
    <row r="72">
      <c r="A72" s="34" t="n">
        <v>46145</v>
      </c>
      <c r="B72" s="35" t="inlineStr">
        <is>
          <t>Savings</t>
        </is>
      </c>
      <c r="C72" s="35" t="inlineStr">
        <is>
          <t>Savings</t>
        </is>
      </c>
      <c r="D72" s="35" t="inlineStr">
        <is>
          <t>Savings/TFSA</t>
        </is>
      </c>
      <c r="E72" s="35" t="inlineStr">
        <is>
          <t>Transfer to TFSA</t>
        </is>
      </c>
      <c r="F72" s="36" t="n">
        <v>787.5700000000001</v>
      </c>
      <c r="G72" s="37">
        <f>IF(A72="","",TEXT(A72,"yyyy-mm"))</f>
        <v/>
      </c>
    </row>
    <row r="73">
      <c r="A73" s="30" t="n">
        <v>46151</v>
      </c>
      <c r="B73" s="31" t="inlineStr">
        <is>
          <t>Credit Card</t>
        </is>
      </c>
      <c r="C73" s="31" t="inlineStr">
        <is>
          <t>Expense</t>
        </is>
      </c>
      <c r="D73" s="31" t="inlineStr">
        <is>
          <t>Groceries</t>
        </is>
      </c>
      <c r="E73" s="31" t="inlineStr">
        <is>
          <t>Supermarket</t>
        </is>
      </c>
      <c r="F73" s="32" t="n">
        <v>166.12</v>
      </c>
      <c r="G73" s="33">
        <f>IF(A73="","",TEXT(A73,"yyyy-mm"))</f>
        <v/>
      </c>
    </row>
    <row r="74">
      <c r="A74" s="34" t="n">
        <v>46151</v>
      </c>
      <c r="B74" s="35" t="inlineStr">
        <is>
          <t>Credit Card</t>
        </is>
      </c>
      <c r="C74" s="35" t="inlineStr">
        <is>
          <t>Expense</t>
        </is>
      </c>
      <c r="D74" s="35" t="inlineStr">
        <is>
          <t>Transit/Gas</t>
        </is>
      </c>
      <c r="E74" s="35" t="inlineStr">
        <is>
          <t>Transit pass</t>
        </is>
      </c>
      <c r="F74" s="36" t="n">
        <v>141.65</v>
      </c>
      <c r="G74" s="37">
        <f>IF(A74="","",TEXT(A74,"yyyy-mm"))</f>
        <v/>
      </c>
    </row>
    <row r="75">
      <c r="A75" s="30" t="n">
        <v>46151</v>
      </c>
      <c r="B75" s="31" t="inlineStr">
        <is>
          <t>Credit Card</t>
        </is>
      </c>
      <c r="C75" s="31" t="inlineStr">
        <is>
          <t>Expense</t>
        </is>
      </c>
      <c r="D75" s="31" t="inlineStr">
        <is>
          <t>Dining Out</t>
        </is>
      </c>
      <c r="E75" s="31" t="inlineStr">
        <is>
          <t>Coffee shop</t>
        </is>
      </c>
      <c r="F75" s="32" t="n">
        <v>109.86</v>
      </c>
      <c r="G75" s="33">
        <f>IF(A75="","",TEXT(A75,"yyyy-mm"))</f>
        <v/>
      </c>
    </row>
    <row r="76">
      <c r="A76" s="34" t="n">
        <v>46157</v>
      </c>
      <c r="B76" s="35" t="inlineStr">
        <is>
          <t>Chequing</t>
        </is>
      </c>
      <c r="C76" s="35" t="inlineStr">
        <is>
          <t>Income</t>
        </is>
      </c>
      <c r="D76" s="35" t="inlineStr">
        <is>
          <t>Salary</t>
        </is>
      </c>
      <c r="E76" s="35" t="inlineStr">
        <is>
          <t>Payroll deposit</t>
        </is>
      </c>
      <c r="F76" s="36" t="n">
        <v>3150</v>
      </c>
      <c r="G76" s="37">
        <f>IF(A76="","",TEXT(A76,"yyyy-mm"))</f>
        <v/>
      </c>
    </row>
    <row r="77">
      <c r="A77" s="30" t="n">
        <v>46157</v>
      </c>
      <c r="B77" s="31" t="inlineStr">
        <is>
          <t>Credit Card</t>
        </is>
      </c>
      <c r="C77" s="31" t="inlineStr">
        <is>
          <t>Expense</t>
        </is>
      </c>
      <c r="D77" s="31" t="inlineStr">
        <is>
          <t>Groceries</t>
        </is>
      </c>
      <c r="E77" s="31" t="inlineStr">
        <is>
          <t>Warehouse club</t>
        </is>
      </c>
      <c r="F77" s="32" t="n">
        <v>129.66</v>
      </c>
      <c r="G77" s="33">
        <f>IF(A77="","",TEXT(A77,"yyyy-mm"))</f>
        <v/>
      </c>
    </row>
    <row r="78">
      <c r="A78" s="34" t="n">
        <v>46157</v>
      </c>
      <c r="B78" s="35" t="inlineStr">
        <is>
          <t>Credit Card</t>
        </is>
      </c>
      <c r="C78" s="35" t="inlineStr">
        <is>
          <t>Expense</t>
        </is>
      </c>
      <c r="D78" s="35" t="inlineStr">
        <is>
          <t>Dining Out</t>
        </is>
      </c>
      <c r="E78" s="35" t="inlineStr">
        <is>
          <t>Pub dinner</t>
        </is>
      </c>
      <c r="F78" s="36" t="n">
        <v>92.33</v>
      </c>
      <c r="G78" s="37">
        <f>IF(A78="","",TEXT(A78,"yyyy-mm"))</f>
        <v/>
      </c>
    </row>
    <row r="79">
      <c r="A79" s="30" t="n">
        <v>46158</v>
      </c>
      <c r="B79" s="31" t="inlineStr">
        <is>
          <t>Chequing</t>
        </is>
      </c>
      <c r="C79" s="31" t="inlineStr">
        <is>
          <t>Transfer</t>
        </is>
      </c>
      <c r="D79" s="31" t="inlineStr">
        <is>
          <t>Credit Card Payment</t>
        </is>
      </c>
      <c r="E79" s="31" t="inlineStr">
        <is>
          <t>Credit card payment</t>
        </is>
      </c>
      <c r="F79" s="32" t="n">
        <v>1500</v>
      </c>
      <c r="G79" s="33">
        <f>IF(A79="","",TEXT(A79,"yyyy-mm"))</f>
        <v/>
      </c>
    </row>
    <row r="80">
      <c r="A80" s="34" t="n">
        <v>46162</v>
      </c>
      <c r="B80" s="35" t="inlineStr">
        <is>
          <t>Chequing</t>
        </is>
      </c>
      <c r="C80" s="35" t="inlineStr">
        <is>
          <t>Income</t>
        </is>
      </c>
      <c r="D80" s="35" t="inlineStr">
        <is>
          <t>Other Income</t>
        </is>
      </c>
      <c r="E80" s="35" t="inlineStr">
        <is>
          <t>Interest / misc</t>
        </is>
      </c>
      <c r="F80" s="36" t="n">
        <v>128.93</v>
      </c>
      <c r="G80" s="37">
        <f>IF(A80="","",TEXT(A80,"yyyy-mm"))</f>
        <v/>
      </c>
    </row>
    <row r="81">
      <c r="A81" s="30" t="n">
        <v>46163</v>
      </c>
      <c r="B81" s="31" t="inlineStr">
        <is>
          <t>Credit Card</t>
        </is>
      </c>
      <c r="C81" s="31" t="inlineStr">
        <is>
          <t>Expense</t>
        </is>
      </c>
      <c r="D81" s="31" t="inlineStr">
        <is>
          <t>Groceries</t>
        </is>
      </c>
      <c r="E81" s="31" t="inlineStr">
        <is>
          <t>Corner market</t>
        </is>
      </c>
      <c r="F81" s="32" t="n">
        <v>161.03</v>
      </c>
      <c r="G81" s="33">
        <f>IF(A81="","",TEXT(A81,"yyyy-mm"))</f>
        <v/>
      </c>
    </row>
    <row r="82">
      <c r="A82" s="34" t="n">
        <v>46174</v>
      </c>
      <c r="B82" s="35" t="inlineStr">
        <is>
          <t>Chequing</t>
        </is>
      </c>
      <c r="C82" s="35" t="inlineStr">
        <is>
          <t>Income</t>
        </is>
      </c>
      <c r="D82" s="35" t="inlineStr">
        <is>
          <t>Salary</t>
        </is>
      </c>
      <c r="E82" s="35" t="inlineStr">
        <is>
          <t>Payroll deposit</t>
        </is>
      </c>
      <c r="F82" s="36" t="n">
        <v>3150</v>
      </c>
      <c r="G82" s="37">
        <f>IF(A82="","",TEXT(A82,"yyyy-mm"))</f>
        <v/>
      </c>
    </row>
    <row r="83">
      <c r="A83" s="30" t="n">
        <v>46176</v>
      </c>
      <c r="B83" s="31" t="inlineStr">
        <is>
          <t>Chequing</t>
        </is>
      </c>
      <c r="C83" s="31" t="inlineStr">
        <is>
          <t>Expense</t>
        </is>
      </c>
      <c r="D83" s="31" t="inlineStr">
        <is>
          <t>Rent/Mortgage</t>
        </is>
      </c>
      <c r="E83" s="31" t="inlineStr">
        <is>
          <t>Rent / mortgage payment</t>
        </is>
      </c>
      <c r="F83" s="32" t="n">
        <v>1875</v>
      </c>
      <c r="G83" s="33">
        <f>IF(A83="","",TEXT(A83,"yyyy-mm"))</f>
        <v/>
      </c>
    </row>
    <row r="84">
      <c r="A84" s="34" t="n">
        <v>46176</v>
      </c>
      <c r="B84" s="35" t="inlineStr">
        <is>
          <t>Chequing</t>
        </is>
      </c>
      <c r="C84" s="35" t="inlineStr">
        <is>
          <t>Expense</t>
        </is>
      </c>
      <c r="D84" s="35" t="inlineStr">
        <is>
          <t>Utilities</t>
        </is>
      </c>
      <c r="E84" s="35" t="inlineStr">
        <is>
          <t>Electricity / gas bill</t>
        </is>
      </c>
      <c r="F84" s="36" t="n">
        <v>235</v>
      </c>
      <c r="G84" s="37">
        <f>IF(A84="","",TEXT(A84,"yyyy-mm"))</f>
        <v/>
      </c>
    </row>
    <row r="85">
      <c r="A85" s="30" t="n">
        <v>46176</v>
      </c>
      <c r="B85" s="31" t="inlineStr">
        <is>
          <t>Chequing</t>
        </is>
      </c>
      <c r="C85" s="31" t="inlineStr">
        <is>
          <t>Expense</t>
        </is>
      </c>
      <c r="D85" s="31" t="inlineStr">
        <is>
          <t>Phone/Internet</t>
        </is>
      </c>
      <c r="E85" s="31" t="inlineStr">
        <is>
          <t>Phone &amp; internet</t>
        </is>
      </c>
      <c r="F85" s="32" t="n">
        <v>150</v>
      </c>
      <c r="G85" s="33">
        <f>IF(A85="","",TEXT(A85,"yyyy-mm"))</f>
        <v/>
      </c>
    </row>
    <row r="86">
      <c r="A86" s="34" t="n">
        <v>46176</v>
      </c>
      <c r="B86" s="35" t="inlineStr">
        <is>
          <t>Credit Card</t>
        </is>
      </c>
      <c r="C86" s="35" t="inlineStr">
        <is>
          <t>Expense</t>
        </is>
      </c>
      <c r="D86" s="35" t="inlineStr">
        <is>
          <t>Insurance</t>
        </is>
      </c>
      <c r="E86" s="35" t="inlineStr">
        <is>
          <t>Insurance premium</t>
        </is>
      </c>
      <c r="F86" s="36" t="n">
        <v>180</v>
      </c>
      <c r="G86" s="37">
        <f>IF(A86="","",TEXT(A86,"yyyy-mm"))</f>
        <v/>
      </c>
    </row>
    <row r="87">
      <c r="A87" s="30" t="n">
        <v>46176</v>
      </c>
      <c r="B87" s="31" t="inlineStr">
        <is>
          <t>Chequing</t>
        </is>
      </c>
      <c r="C87" s="31" t="inlineStr">
        <is>
          <t>Expense</t>
        </is>
      </c>
      <c r="D87" s="31" t="inlineStr">
        <is>
          <t>Childcare</t>
        </is>
      </c>
      <c r="E87" s="31" t="inlineStr">
        <is>
          <t>Daycare</t>
        </is>
      </c>
      <c r="F87" s="32" t="n">
        <v>950</v>
      </c>
      <c r="G87" s="33">
        <f>IF(A87="","",TEXT(A87,"yyyy-mm"))</f>
        <v/>
      </c>
    </row>
    <row r="88">
      <c r="A88" s="34" t="n">
        <v>46176</v>
      </c>
      <c r="B88" s="35" t="inlineStr">
        <is>
          <t>Credit Card</t>
        </is>
      </c>
      <c r="C88" s="35" t="inlineStr">
        <is>
          <t>Expense</t>
        </is>
      </c>
      <c r="D88" s="35" t="inlineStr">
        <is>
          <t>Groceries</t>
        </is>
      </c>
      <c r="E88" s="35" t="inlineStr">
        <is>
          <t>Grocery store</t>
        </is>
      </c>
      <c r="F88" s="36" t="n">
        <v>178.14</v>
      </c>
      <c r="G88" s="37">
        <f>IF(A88="","",TEXT(A88,"yyyy-mm"))</f>
        <v/>
      </c>
    </row>
    <row r="89">
      <c r="A89" s="30" t="n">
        <v>46176</v>
      </c>
      <c r="B89" s="31" t="inlineStr">
        <is>
          <t>Credit Card</t>
        </is>
      </c>
      <c r="C89" s="31" t="inlineStr">
        <is>
          <t>Expense</t>
        </is>
      </c>
      <c r="D89" s="31" t="inlineStr">
        <is>
          <t>Transit/Gas</t>
        </is>
      </c>
      <c r="E89" s="31" t="inlineStr">
        <is>
          <t>Gas station</t>
        </is>
      </c>
      <c r="F89" s="32" t="n">
        <v>97.25</v>
      </c>
      <c r="G89" s="33">
        <f>IF(A89="","",TEXT(A89,"yyyy-mm"))</f>
        <v/>
      </c>
    </row>
    <row r="90">
      <c r="A90" s="34" t="n">
        <v>46176</v>
      </c>
      <c r="B90" s="35" t="inlineStr">
        <is>
          <t>Credit Card</t>
        </is>
      </c>
      <c r="C90" s="35" t="inlineStr">
        <is>
          <t>Expense</t>
        </is>
      </c>
      <c r="D90" s="35" t="inlineStr">
        <is>
          <t>Dining Out</t>
        </is>
      </c>
      <c r="E90" s="35" t="inlineStr">
        <is>
          <t>Restaurant</t>
        </is>
      </c>
      <c r="F90" s="36" t="n">
        <v>126.36</v>
      </c>
      <c r="G90" s="37">
        <f>IF(A90="","",TEXT(A90,"yyyy-mm"))</f>
        <v/>
      </c>
    </row>
    <row r="91">
      <c r="A91" s="30" t="n">
        <v>46176</v>
      </c>
      <c r="B91" s="31" t="inlineStr">
        <is>
          <t>Credit Card</t>
        </is>
      </c>
      <c r="C91" s="31" t="inlineStr">
        <is>
          <t>Expense</t>
        </is>
      </c>
      <c r="D91" s="31" t="inlineStr">
        <is>
          <t>Subscriptions</t>
        </is>
      </c>
      <c r="E91" s="31" t="inlineStr">
        <is>
          <t>Streaming services</t>
        </is>
      </c>
      <c r="F91" s="32" t="n">
        <v>55</v>
      </c>
      <c r="G91" s="33">
        <f>IF(A91="","",TEXT(A91,"yyyy-mm"))</f>
        <v/>
      </c>
    </row>
    <row r="92">
      <c r="A92" s="34" t="n">
        <v>46176</v>
      </c>
      <c r="B92" s="35" t="inlineStr">
        <is>
          <t>Credit Card</t>
        </is>
      </c>
      <c r="C92" s="35" t="inlineStr">
        <is>
          <t>Expense</t>
        </is>
      </c>
      <c r="D92" s="35" t="inlineStr">
        <is>
          <t>Health</t>
        </is>
      </c>
      <c r="E92" s="35" t="inlineStr">
        <is>
          <t>Pharmacy</t>
        </is>
      </c>
      <c r="F92" s="36" t="n">
        <v>60</v>
      </c>
      <c r="G92" s="37">
        <f>IF(A92="","",TEXT(A92,"yyyy-mm"))</f>
        <v/>
      </c>
    </row>
    <row r="93">
      <c r="A93" s="30" t="n">
        <v>46176</v>
      </c>
      <c r="B93" s="31" t="inlineStr">
        <is>
          <t>Credit Card</t>
        </is>
      </c>
      <c r="C93" s="31" t="inlineStr">
        <is>
          <t>Expense</t>
        </is>
      </c>
      <c r="D93" s="31" t="inlineStr">
        <is>
          <t>Fun/Other</t>
        </is>
      </c>
      <c r="E93" s="31" t="inlineStr">
        <is>
          <t>Movies / hobbies</t>
        </is>
      </c>
      <c r="F93" s="32" t="n">
        <v>190</v>
      </c>
      <c r="G93" s="33">
        <f>IF(A93="","",TEXT(A93,"yyyy-mm"))</f>
        <v/>
      </c>
    </row>
    <row r="94">
      <c r="A94" s="34" t="n">
        <v>46176</v>
      </c>
      <c r="B94" s="35" t="inlineStr">
        <is>
          <t>Credit Card</t>
        </is>
      </c>
      <c r="C94" s="35" t="inlineStr">
        <is>
          <t>Expense</t>
        </is>
      </c>
      <c r="D94" s="35" t="inlineStr">
        <is>
          <t>Clothing</t>
        </is>
      </c>
      <c r="E94" s="35" t="inlineStr">
        <is>
          <t>Clothing store</t>
        </is>
      </c>
      <c r="F94" s="36" t="n">
        <v>95</v>
      </c>
      <c r="G94" s="37">
        <f>IF(A94="","",TEXT(A94,"yyyy-mm"))</f>
        <v/>
      </c>
    </row>
    <row r="95">
      <c r="A95" s="30" t="n">
        <v>46176</v>
      </c>
      <c r="B95" s="31" t="inlineStr">
        <is>
          <t>Credit Card</t>
        </is>
      </c>
      <c r="C95" s="31" t="inlineStr">
        <is>
          <t>Expense</t>
        </is>
      </c>
      <c r="D95" s="31" t="inlineStr">
        <is>
          <t>Pets</t>
        </is>
      </c>
      <c r="E95" s="31" t="inlineStr">
        <is>
          <t>Pet supplies / vet</t>
        </is>
      </c>
      <c r="F95" s="32" t="n">
        <v>55</v>
      </c>
      <c r="G95" s="33">
        <f>IF(A95="","",TEXT(A95,"yyyy-mm"))</f>
        <v/>
      </c>
    </row>
    <row r="96">
      <c r="A96" s="34" t="n">
        <v>46176</v>
      </c>
      <c r="B96" s="35" t="inlineStr">
        <is>
          <t>Credit Card</t>
        </is>
      </c>
      <c r="C96" s="35" t="inlineStr">
        <is>
          <t>Expense</t>
        </is>
      </c>
      <c r="D96" s="35" t="inlineStr">
        <is>
          <t>Gifts &amp; Donations</t>
        </is>
      </c>
      <c r="E96" s="35" t="inlineStr">
        <is>
          <t>Gift / donation</t>
        </is>
      </c>
      <c r="F96" s="36" t="n">
        <v>60</v>
      </c>
      <c r="G96" s="37">
        <f>IF(A96="","",TEXT(A96,"yyyy-mm"))</f>
        <v/>
      </c>
    </row>
    <row r="97">
      <c r="A97" s="30" t="n">
        <v>46176</v>
      </c>
      <c r="B97" s="31" t="inlineStr">
        <is>
          <t>Savings</t>
        </is>
      </c>
      <c r="C97" s="31" t="inlineStr">
        <is>
          <t>Savings</t>
        </is>
      </c>
      <c r="D97" s="31" t="inlineStr">
        <is>
          <t>Savings/TFSA</t>
        </is>
      </c>
      <c r="E97" s="31" t="inlineStr">
        <is>
          <t>Transfer to TFSA</t>
        </is>
      </c>
      <c r="F97" s="32" t="n">
        <v>700</v>
      </c>
      <c r="G97" s="33">
        <f>IF(A97="","",TEXT(A97,"yyyy-mm"))</f>
        <v/>
      </c>
    </row>
    <row r="98">
      <c r="A98" s="34" t="n">
        <v>46182</v>
      </c>
      <c r="B98" s="35" t="inlineStr">
        <is>
          <t>Credit Card</t>
        </is>
      </c>
      <c r="C98" s="35" t="inlineStr">
        <is>
          <t>Expense</t>
        </is>
      </c>
      <c r="D98" s="35" t="inlineStr">
        <is>
          <t>Groceries</t>
        </is>
      </c>
      <c r="E98" s="35" t="inlineStr">
        <is>
          <t>Supermarket</t>
        </is>
      </c>
      <c r="F98" s="36" t="n">
        <v>191.82</v>
      </c>
      <c r="G98" s="37">
        <f>IF(A98="","",TEXT(A98,"yyyy-mm"))</f>
        <v/>
      </c>
    </row>
    <row r="99">
      <c r="A99" s="30" t="n">
        <v>46182</v>
      </c>
      <c r="B99" s="31" t="inlineStr">
        <is>
          <t>Credit Card</t>
        </is>
      </c>
      <c r="C99" s="31" t="inlineStr">
        <is>
          <t>Expense</t>
        </is>
      </c>
      <c r="D99" s="31" t="inlineStr">
        <is>
          <t>Transit/Gas</t>
        </is>
      </c>
      <c r="E99" s="31" t="inlineStr">
        <is>
          <t>Transit pass</t>
        </is>
      </c>
      <c r="F99" s="32" t="n">
        <v>82.75</v>
      </c>
      <c r="G99" s="33">
        <f>IF(A99="","",TEXT(A99,"yyyy-mm"))</f>
        <v/>
      </c>
    </row>
    <row r="100">
      <c r="A100" s="34" t="n">
        <v>46182</v>
      </c>
      <c r="B100" s="35" t="inlineStr">
        <is>
          <t>Credit Card</t>
        </is>
      </c>
      <c r="C100" s="35" t="inlineStr">
        <is>
          <t>Expense</t>
        </is>
      </c>
      <c r="D100" s="35" t="inlineStr">
        <is>
          <t>Dining Out</t>
        </is>
      </c>
      <c r="E100" s="35" t="inlineStr">
        <is>
          <t>Coffee shop</t>
        </is>
      </c>
      <c r="F100" s="36" t="n">
        <v>142.87</v>
      </c>
      <c r="G100" s="37">
        <f>IF(A100="","",TEXT(A100,"yyyy-mm"))</f>
        <v/>
      </c>
    </row>
    <row r="101">
      <c r="A101" s="30" t="n">
        <v>46188</v>
      </c>
      <c r="B101" s="31" t="inlineStr">
        <is>
          <t>Chequing</t>
        </is>
      </c>
      <c r="C101" s="31" t="inlineStr">
        <is>
          <t>Income</t>
        </is>
      </c>
      <c r="D101" s="31" t="inlineStr">
        <is>
          <t>Salary</t>
        </is>
      </c>
      <c r="E101" s="31" t="inlineStr">
        <is>
          <t>Payroll deposit</t>
        </is>
      </c>
      <c r="F101" s="32" t="n">
        <v>3150</v>
      </c>
      <c r="G101" s="33">
        <f>IF(A101="","",TEXT(A101,"yyyy-mm"))</f>
        <v/>
      </c>
    </row>
    <row r="102">
      <c r="A102" s="34" t="n">
        <v>46188</v>
      </c>
      <c r="B102" s="35" t="inlineStr">
        <is>
          <t>Credit Card</t>
        </is>
      </c>
      <c r="C102" s="35" t="inlineStr">
        <is>
          <t>Expense</t>
        </is>
      </c>
      <c r="D102" s="35" t="inlineStr">
        <is>
          <t>Groceries</t>
        </is>
      </c>
      <c r="E102" s="35" t="inlineStr">
        <is>
          <t>Warehouse club</t>
        </is>
      </c>
      <c r="F102" s="36" t="n">
        <v>148.37</v>
      </c>
      <c r="G102" s="37">
        <f>IF(A102="","",TEXT(A102,"yyyy-mm"))</f>
        <v/>
      </c>
    </row>
    <row r="103">
      <c r="A103" s="30" t="n">
        <v>46188</v>
      </c>
      <c r="B103" s="31" t="inlineStr">
        <is>
          <t>Credit Card</t>
        </is>
      </c>
      <c r="C103" s="31" t="inlineStr">
        <is>
          <t>Expense</t>
        </is>
      </c>
      <c r="D103" s="31" t="inlineStr">
        <is>
          <t>Dining Out</t>
        </is>
      </c>
      <c r="E103" s="31" t="inlineStr">
        <is>
          <t>Pub dinner</t>
        </is>
      </c>
      <c r="F103" s="32" t="n">
        <v>88.77</v>
      </c>
      <c r="G103" s="33">
        <f>IF(A103="","",TEXT(A103,"yyyy-mm"))</f>
        <v/>
      </c>
    </row>
    <row r="104">
      <c r="A104" s="34" t="n">
        <v>46189</v>
      </c>
      <c r="B104" s="35" t="inlineStr">
        <is>
          <t>Chequing</t>
        </is>
      </c>
      <c r="C104" s="35" t="inlineStr">
        <is>
          <t>Transfer</t>
        </is>
      </c>
      <c r="D104" s="35" t="inlineStr">
        <is>
          <t>Credit Card Payment</t>
        </is>
      </c>
      <c r="E104" s="35" t="inlineStr">
        <is>
          <t>Credit card payment</t>
        </is>
      </c>
      <c r="F104" s="36" t="n">
        <v>1500</v>
      </c>
      <c r="G104" s="37">
        <f>IF(A104="","",TEXT(A104,"yyyy-mm"))</f>
        <v/>
      </c>
    </row>
    <row r="105">
      <c r="A105" s="30" t="n">
        <v>46194</v>
      </c>
      <c r="B105" s="31" t="inlineStr">
        <is>
          <t>Credit Card</t>
        </is>
      </c>
      <c r="C105" s="31" t="inlineStr">
        <is>
          <t>Expense</t>
        </is>
      </c>
      <c r="D105" s="31" t="inlineStr">
        <is>
          <t>Groceries</t>
        </is>
      </c>
      <c r="E105" s="31" t="inlineStr">
        <is>
          <t>Corner market</t>
        </is>
      </c>
      <c r="F105" s="32" t="n">
        <v>201.68</v>
      </c>
      <c r="G105" s="33">
        <f>IF(A105="","",TEXT(A105,"yyyy-mm"))</f>
        <v/>
      </c>
    </row>
    <row r="106">
      <c r="G106" s="38">
        <f>IF(A106="","",TEXT(A106,"yyyy-mm"))</f>
        <v/>
      </c>
    </row>
    <row r="107">
      <c r="G107" s="38">
        <f>IF(A107="","",TEXT(A107,"yyyy-mm"))</f>
        <v/>
      </c>
    </row>
    <row r="108">
      <c r="G108" s="38">
        <f>IF(A108="","",TEXT(A108,"yyyy-mm"))</f>
        <v/>
      </c>
    </row>
    <row r="109">
      <c r="G109" s="38">
        <f>IF(A109="","",TEXT(A109,"yyyy-mm"))</f>
        <v/>
      </c>
    </row>
    <row r="110">
      <c r="G110" s="38">
        <f>IF(A110="","",TEXT(A110,"yyyy-mm"))</f>
        <v/>
      </c>
    </row>
    <row r="111">
      <c r="G111" s="38">
        <f>IF(A111="","",TEXT(A111,"yyyy-mm"))</f>
        <v/>
      </c>
    </row>
    <row r="112">
      <c r="G112" s="38">
        <f>IF(A112="","",TEXT(A112,"yyyy-mm"))</f>
        <v/>
      </c>
    </row>
    <row r="113">
      <c r="G113" s="38">
        <f>IF(A113="","",TEXT(A113,"yyyy-mm"))</f>
        <v/>
      </c>
    </row>
    <row r="114">
      <c r="G114" s="38">
        <f>IF(A114="","",TEXT(A114,"yyyy-mm"))</f>
        <v/>
      </c>
    </row>
    <row r="115">
      <c r="G115" s="38">
        <f>IF(A115="","",TEXT(A115,"yyyy-mm"))</f>
        <v/>
      </c>
    </row>
    <row r="116">
      <c r="G116" s="38">
        <f>IF(A116="","",TEXT(A116,"yyyy-mm"))</f>
        <v/>
      </c>
    </row>
    <row r="117">
      <c r="G117" s="38">
        <f>IF(A117="","",TEXT(A117,"yyyy-mm"))</f>
        <v/>
      </c>
    </row>
    <row r="118">
      <c r="G118" s="38">
        <f>IF(A118="","",TEXT(A118,"yyyy-mm"))</f>
        <v/>
      </c>
    </row>
    <row r="119">
      <c r="G119" s="38">
        <f>IF(A119="","",TEXT(A119,"yyyy-mm"))</f>
        <v/>
      </c>
    </row>
    <row r="120">
      <c r="G120" s="38">
        <f>IF(A120="","",TEXT(A120,"yyyy-mm"))</f>
        <v/>
      </c>
    </row>
    <row r="121">
      <c r="G121" s="38">
        <f>IF(A121="","",TEXT(A121,"yyyy-mm"))</f>
        <v/>
      </c>
    </row>
    <row r="122">
      <c r="G122" s="38">
        <f>IF(A122="","",TEXT(A122,"yyyy-mm"))</f>
        <v/>
      </c>
    </row>
    <row r="123">
      <c r="G123" s="38">
        <f>IF(A123="","",TEXT(A123,"yyyy-mm"))</f>
        <v/>
      </c>
    </row>
    <row r="124">
      <c r="G124" s="38">
        <f>IF(A124="","",TEXT(A124,"yyyy-mm"))</f>
        <v/>
      </c>
    </row>
    <row r="125">
      <c r="G125" s="38">
        <f>IF(A125="","",TEXT(A125,"yyyy-mm"))</f>
        <v/>
      </c>
    </row>
    <row r="126">
      <c r="G126" s="38">
        <f>IF(A126="","",TEXT(A126,"yyyy-mm"))</f>
        <v/>
      </c>
    </row>
    <row r="127">
      <c r="G127" s="38">
        <f>IF(A127="","",TEXT(A127,"yyyy-mm"))</f>
        <v/>
      </c>
    </row>
    <row r="128">
      <c r="G128" s="38">
        <f>IF(A128="","",TEXT(A128,"yyyy-mm"))</f>
        <v/>
      </c>
    </row>
    <row r="129">
      <c r="G129" s="38">
        <f>IF(A129="","",TEXT(A129,"yyyy-mm"))</f>
        <v/>
      </c>
    </row>
    <row r="130">
      <c r="G130" s="38">
        <f>IF(A130="","",TEXT(A130,"yyyy-mm"))</f>
        <v/>
      </c>
    </row>
    <row r="131">
      <c r="G131" s="38">
        <f>IF(A131="","",TEXT(A131,"yyyy-mm"))</f>
        <v/>
      </c>
    </row>
    <row r="132">
      <c r="G132" s="38">
        <f>IF(A132="","",TEXT(A132,"yyyy-mm"))</f>
        <v/>
      </c>
    </row>
    <row r="133">
      <c r="G133" s="38">
        <f>IF(A133="","",TEXT(A133,"yyyy-mm"))</f>
        <v/>
      </c>
    </row>
    <row r="134">
      <c r="G134" s="38">
        <f>IF(A134="","",TEXT(A134,"yyyy-mm"))</f>
        <v/>
      </c>
    </row>
    <row r="135">
      <c r="G135" s="38">
        <f>IF(A135="","",TEXT(A135,"yyyy-mm"))</f>
        <v/>
      </c>
    </row>
    <row r="136">
      <c r="G136" s="38">
        <f>IF(A136="","",TEXT(A136,"yyyy-mm"))</f>
        <v/>
      </c>
    </row>
    <row r="137">
      <c r="G137" s="38">
        <f>IF(A137="","",TEXT(A137,"yyyy-mm"))</f>
        <v/>
      </c>
    </row>
    <row r="138">
      <c r="G138" s="38">
        <f>IF(A138="","",TEXT(A138,"yyyy-mm"))</f>
        <v/>
      </c>
    </row>
    <row r="139">
      <c r="G139" s="38">
        <f>IF(A139="","",TEXT(A139,"yyyy-mm"))</f>
        <v/>
      </c>
    </row>
    <row r="140">
      <c r="G140" s="38">
        <f>IF(A140="","",TEXT(A140,"yyyy-mm"))</f>
        <v/>
      </c>
    </row>
    <row r="141">
      <c r="G141" s="38">
        <f>IF(A141="","",TEXT(A141,"yyyy-mm"))</f>
        <v/>
      </c>
    </row>
    <row r="142">
      <c r="G142" s="38">
        <f>IF(A142="","",TEXT(A142,"yyyy-mm"))</f>
        <v/>
      </c>
    </row>
    <row r="143">
      <c r="G143" s="38">
        <f>IF(A143="","",TEXT(A143,"yyyy-mm"))</f>
        <v/>
      </c>
    </row>
    <row r="144">
      <c r="G144" s="38">
        <f>IF(A144="","",TEXT(A144,"yyyy-mm"))</f>
        <v/>
      </c>
    </row>
    <row r="145">
      <c r="G145" s="38">
        <f>IF(A145="","",TEXT(A145,"yyyy-mm"))</f>
        <v/>
      </c>
    </row>
    <row r="146">
      <c r="G146" s="38">
        <f>IF(A146="","",TEXT(A146,"yyyy-mm"))</f>
        <v/>
      </c>
    </row>
    <row r="147">
      <c r="G147" s="38">
        <f>IF(A147="","",TEXT(A147,"yyyy-mm"))</f>
        <v/>
      </c>
    </row>
    <row r="148">
      <c r="G148" s="38">
        <f>IF(A148="","",TEXT(A148,"yyyy-mm"))</f>
        <v/>
      </c>
    </row>
    <row r="149">
      <c r="G149" s="38">
        <f>IF(A149="","",TEXT(A149,"yyyy-mm"))</f>
        <v/>
      </c>
    </row>
    <row r="150">
      <c r="G150" s="38">
        <f>IF(A150="","",TEXT(A150,"yyyy-mm"))</f>
        <v/>
      </c>
    </row>
    <row r="151">
      <c r="G151" s="38">
        <f>IF(A151="","",TEXT(A151,"yyyy-mm"))</f>
        <v/>
      </c>
    </row>
    <row r="152">
      <c r="G152" s="38">
        <f>IF(A152="","",TEXT(A152,"yyyy-mm"))</f>
        <v/>
      </c>
    </row>
    <row r="153">
      <c r="G153" s="38">
        <f>IF(A153="","",TEXT(A153,"yyyy-mm"))</f>
        <v/>
      </c>
    </row>
    <row r="154">
      <c r="G154" s="38">
        <f>IF(A154="","",TEXT(A154,"yyyy-mm"))</f>
        <v/>
      </c>
    </row>
    <row r="155">
      <c r="G155" s="38">
        <f>IF(A155="","",TEXT(A155,"yyyy-mm"))</f>
        <v/>
      </c>
    </row>
    <row r="156">
      <c r="G156" s="38">
        <f>IF(A156="","",TEXT(A156,"yyyy-mm"))</f>
        <v/>
      </c>
    </row>
    <row r="157">
      <c r="G157" s="38">
        <f>IF(A157="","",TEXT(A157,"yyyy-mm"))</f>
        <v/>
      </c>
    </row>
    <row r="158">
      <c r="G158" s="38">
        <f>IF(A158="","",TEXT(A158,"yyyy-mm"))</f>
        <v/>
      </c>
    </row>
    <row r="159">
      <c r="G159" s="38">
        <f>IF(A159="","",TEXT(A159,"yyyy-mm"))</f>
        <v/>
      </c>
    </row>
    <row r="160">
      <c r="G160" s="38">
        <f>IF(A160="","",TEXT(A160,"yyyy-mm"))</f>
        <v/>
      </c>
    </row>
    <row r="161">
      <c r="G161" s="38">
        <f>IF(A161="","",TEXT(A161,"yyyy-mm"))</f>
        <v/>
      </c>
    </row>
    <row r="162">
      <c r="G162" s="38">
        <f>IF(A162="","",TEXT(A162,"yyyy-mm"))</f>
        <v/>
      </c>
    </row>
    <row r="163">
      <c r="G163" s="38">
        <f>IF(A163="","",TEXT(A163,"yyyy-mm"))</f>
        <v/>
      </c>
    </row>
    <row r="164">
      <c r="G164" s="38">
        <f>IF(A164="","",TEXT(A164,"yyyy-mm"))</f>
        <v/>
      </c>
    </row>
    <row r="165">
      <c r="G165" s="38">
        <f>IF(A165="","",TEXT(A165,"yyyy-mm"))</f>
        <v/>
      </c>
    </row>
    <row r="166">
      <c r="G166" s="38">
        <f>IF(A166="","",TEXT(A166,"yyyy-mm"))</f>
        <v/>
      </c>
    </row>
    <row r="167">
      <c r="G167" s="38">
        <f>IF(A167="","",TEXT(A167,"yyyy-mm"))</f>
        <v/>
      </c>
    </row>
    <row r="168">
      <c r="G168" s="38">
        <f>IF(A168="","",TEXT(A168,"yyyy-mm"))</f>
        <v/>
      </c>
    </row>
    <row r="169">
      <c r="G169" s="38">
        <f>IF(A169="","",TEXT(A169,"yyyy-mm"))</f>
        <v/>
      </c>
    </row>
    <row r="170">
      <c r="G170" s="38">
        <f>IF(A170="","",TEXT(A170,"yyyy-mm"))</f>
        <v/>
      </c>
    </row>
    <row r="171">
      <c r="G171" s="38">
        <f>IF(A171="","",TEXT(A171,"yyyy-mm"))</f>
        <v/>
      </c>
    </row>
    <row r="172">
      <c r="G172" s="38">
        <f>IF(A172="","",TEXT(A172,"yyyy-mm"))</f>
        <v/>
      </c>
    </row>
    <row r="173">
      <c r="G173" s="38">
        <f>IF(A173="","",TEXT(A173,"yyyy-mm"))</f>
        <v/>
      </c>
    </row>
    <row r="174">
      <c r="G174" s="38">
        <f>IF(A174="","",TEXT(A174,"yyyy-mm"))</f>
        <v/>
      </c>
    </row>
    <row r="175">
      <c r="G175" s="38">
        <f>IF(A175="","",TEXT(A175,"yyyy-mm"))</f>
        <v/>
      </c>
    </row>
    <row r="176">
      <c r="G176" s="38">
        <f>IF(A176="","",TEXT(A176,"yyyy-mm"))</f>
        <v/>
      </c>
    </row>
    <row r="177">
      <c r="G177" s="38">
        <f>IF(A177="","",TEXT(A177,"yyyy-mm"))</f>
        <v/>
      </c>
    </row>
    <row r="178">
      <c r="G178" s="38">
        <f>IF(A178="","",TEXT(A178,"yyyy-mm"))</f>
        <v/>
      </c>
    </row>
    <row r="179">
      <c r="G179" s="38">
        <f>IF(A179="","",TEXT(A179,"yyyy-mm"))</f>
        <v/>
      </c>
    </row>
    <row r="180">
      <c r="G180" s="38">
        <f>IF(A180="","",TEXT(A180,"yyyy-mm"))</f>
        <v/>
      </c>
    </row>
    <row r="181">
      <c r="G181" s="38">
        <f>IF(A181="","",TEXT(A181,"yyyy-mm"))</f>
        <v/>
      </c>
    </row>
    <row r="182">
      <c r="G182" s="38">
        <f>IF(A182="","",TEXT(A182,"yyyy-mm"))</f>
        <v/>
      </c>
    </row>
    <row r="183">
      <c r="G183" s="38">
        <f>IF(A183="","",TEXT(A183,"yyyy-mm"))</f>
        <v/>
      </c>
    </row>
    <row r="184">
      <c r="G184" s="38">
        <f>IF(A184="","",TEXT(A184,"yyyy-mm"))</f>
        <v/>
      </c>
    </row>
    <row r="185">
      <c r="G185" s="38">
        <f>IF(A185="","",TEXT(A185,"yyyy-mm"))</f>
        <v/>
      </c>
    </row>
    <row r="186">
      <c r="G186" s="38">
        <f>IF(A186="","",TEXT(A186,"yyyy-mm"))</f>
        <v/>
      </c>
    </row>
    <row r="187">
      <c r="G187" s="38">
        <f>IF(A187="","",TEXT(A187,"yyyy-mm"))</f>
        <v/>
      </c>
    </row>
    <row r="188">
      <c r="G188" s="38">
        <f>IF(A188="","",TEXT(A188,"yyyy-mm"))</f>
        <v/>
      </c>
    </row>
    <row r="189">
      <c r="G189" s="38">
        <f>IF(A189="","",TEXT(A189,"yyyy-mm"))</f>
        <v/>
      </c>
    </row>
    <row r="190">
      <c r="G190" s="38">
        <f>IF(A190="","",TEXT(A190,"yyyy-mm"))</f>
        <v/>
      </c>
    </row>
    <row r="191">
      <c r="G191" s="38">
        <f>IF(A191="","",TEXT(A191,"yyyy-mm"))</f>
        <v/>
      </c>
    </row>
    <row r="192">
      <c r="G192" s="38">
        <f>IF(A192="","",TEXT(A192,"yyyy-mm"))</f>
        <v/>
      </c>
    </row>
    <row r="193">
      <c r="G193" s="38">
        <f>IF(A193="","",TEXT(A193,"yyyy-mm"))</f>
        <v/>
      </c>
    </row>
    <row r="194">
      <c r="G194" s="38">
        <f>IF(A194="","",TEXT(A194,"yyyy-mm"))</f>
        <v/>
      </c>
    </row>
    <row r="195">
      <c r="G195" s="38">
        <f>IF(A195="","",TEXT(A195,"yyyy-mm"))</f>
        <v/>
      </c>
    </row>
    <row r="196">
      <c r="G196" s="38">
        <f>IF(A196="","",TEXT(A196,"yyyy-mm"))</f>
        <v/>
      </c>
    </row>
    <row r="197">
      <c r="G197" s="38">
        <f>IF(A197="","",TEXT(A197,"yyyy-mm"))</f>
        <v/>
      </c>
    </row>
    <row r="198">
      <c r="G198" s="38">
        <f>IF(A198="","",TEXT(A198,"yyyy-mm"))</f>
        <v/>
      </c>
    </row>
    <row r="199">
      <c r="G199" s="38">
        <f>IF(A199="","",TEXT(A199,"yyyy-mm"))</f>
        <v/>
      </c>
    </row>
    <row r="200">
      <c r="G200" s="38">
        <f>IF(A200="","",TEXT(A200,"yyyy-mm"))</f>
        <v/>
      </c>
    </row>
    <row r="201">
      <c r="G201" s="38">
        <f>IF(A201="","",TEXT(A201,"yyyy-mm"))</f>
        <v/>
      </c>
    </row>
    <row r="202">
      <c r="G202" s="38">
        <f>IF(A202="","",TEXT(A202,"yyyy-mm"))</f>
        <v/>
      </c>
    </row>
    <row r="203">
      <c r="G203" s="38">
        <f>IF(A203="","",TEXT(A203,"yyyy-mm"))</f>
        <v/>
      </c>
    </row>
    <row r="204">
      <c r="G204" s="38">
        <f>IF(A204="","",TEXT(A204,"yyyy-mm"))</f>
        <v/>
      </c>
    </row>
    <row r="205">
      <c r="G205" s="38">
        <f>IF(A205="","",TEXT(A205,"yyyy-mm"))</f>
        <v/>
      </c>
    </row>
    <row r="206">
      <c r="G206" s="38">
        <f>IF(A206="","",TEXT(A206,"yyyy-mm"))</f>
        <v/>
      </c>
    </row>
    <row r="207">
      <c r="G207" s="38">
        <f>IF(A207="","",TEXT(A207,"yyyy-mm"))</f>
        <v/>
      </c>
    </row>
    <row r="208">
      <c r="G208" s="38">
        <f>IF(A208="","",TEXT(A208,"yyyy-mm"))</f>
        <v/>
      </c>
    </row>
    <row r="209">
      <c r="G209" s="38">
        <f>IF(A209="","",TEXT(A209,"yyyy-mm"))</f>
        <v/>
      </c>
    </row>
    <row r="210">
      <c r="G210" s="38">
        <f>IF(A210="","",TEXT(A210,"yyyy-mm"))</f>
        <v/>
      </c>
    </row>
    <row r="211">
      <c r="G211" s="38">
        <f>IF(A211="","",TEXT(A211,"yyyy-mm"))</f>
        <v/>
      </c>
    </row>
    <row r="212">
      <c r="G212" s="38">
        <f>IF(A212="","",TEXT(A212,"yyyy-mm"))</f>
        <v/>
      </c>
    </row>
    <row r="213">
      <c r="G213" s="38">
        <f>IF(A213="","",TEXT(A213,"yyyy-mm"))</f>
        <v/>
      </c>
    </row>
    <row r="214">
      <c r="G214" s="38">
        <f>IF(A214="","",TEXT(A214,"yyyy-mm"))</f>
        <v/>
      </c>
    </row>
    <row r="215">
      <c r="G215" s="38">
        <f>IF(A215="","",TEXT(A215,"yyyy-mm"))</f>
        <v/>
      </c>
    </row>
    <row r="216">
      <c r="G216" s="38">
        <f>IF(A216="","",TEXT(A216,"yyyy-mm"))</f>
        <v/>
      </c>
    </row>
    <row r="217">
      <c r="G217" s="38">
        <f>IF(A217="","",TEXT(A217,"yyyy-mm"))</f>
        <v/>
      </c>
    </row>
    <row r="218">
      <c r="G218" s="38">
        <f>IF(A218="","",TEXT(A218,"yyyy-mm"))</f>
        <v/>
      </c>
    </row>
    <row r="219">
      <c r="G219" s="38">
        <f>IF(A219="","",TEXT(A219,"yyyy-mm"))</f>
        <v/>
      </c>
    </row>
    <row r="220">
      <c r="G220" s="38">
        <f>IF(A220="","",TEXT(A220,"yyyy-mm"))</f>
        <v/>
      </c>
    </row>
    <row r="221">
      <c r="G221" s="38">
        <f>IF(A221="","",TEXT(A221,"yyyy-mm"))</f>
        <v/>
      </c>
    </row>
    <row r="222">
      <c r="G222" s="38">
        <f>IF(A222="","",TEXT(A222,"yyyy-mm"))</f>
        <v/>
      </c>
    </row>
    <row r="223">
      <c r="G223" s="38">
        <f>IF(A223="","",TEXT(A223,"yyyy-mm"))</f>
        <v/>
      </c>
    </row>
    <row r="224">
      <c r="G224" s="38">
        <f>IF(A224="","",TEXT(A224,"yyyy-mm"))</f>
        <v/>
      </c>
    </row>
    <row r="225">
      <c r="G225" s="38">
        <f>IF(A225="","",TEXT(A225,"yyyy-mm"))</f>
        <v/>
      </c>
    </row>
    <row r="226">
      <c r="G226" s="38">
        <f>IF(A226="","",TEXT(A226,"yyyy-mm"))</f>
        <v/>
      </c>
    </row>
    <row r="227">
      <c r="G227" s="38">
        <f>IF(A227="","",TEXT(A227,"yyyy-mm"))</f>
        <v/>
      </c>
    </row>
    <row r="228">
      <c r="G228" s="38">
        <f>IF(A228="","",TEXT(A228,"yyyy-mm"))</f>
        <v/>
      </c>
    </row>
    <row r="229">
      <c r="G229" s="38">
        <f>IF(A229="","",TEXT(A229,"yyyy-mm"))</f>
        <v/>
      </c>
    </row>
    <row r="230">
      <c r="G230" s="38">
        <f>IF(A230="","",TEXT(A230,"yyyy-mm"))</f>
        <v/>
      </c>
    </row>
    <row r="231">
      <c r="G231" s="38">
        <f>IF(A231="","",TEXT(A231,"yyyy-mm"))</f>
        <v/>
      </c>
    </row>
    <row r="232">
      <c r="G232" s="38">
        <f>IF(A232="","",TEXT(A232,"yyyy-mm"))</f>
        <v/>
      </c>
    </row>
    <row r="233">
      <c r="G233" s="38">
        <f>IF(A233="","",TEXT(A233,"yyyy-mm"))</f>
        <v/>
      </c>
    </row>
    <row r="234">
      <c r="G234" s="38">
        <f>IF(A234="","",TEXT(A234,"yyyy-mm"))</f>
        <v/>
      </c>
    </row>
    <row r="235">
      <c r="G235" s="38">
        <f>IF(A235="","",TEXT(A235,"yyyy-mm"))</f>
        <v/>
      </c>
    </row>
    <row r="236">
      <c r="G236" s="38">
        <f>IF(A236="","",TEXT(A236,"yyyy-mm"))</f>
        <v/>
      </c>
    </row>
    <row r="237">
      <c r="G237" s="38">
        <f>IF(A237="","",TEXT(A237,"yyyy-mm"))</f>
        <v/>
      </c>
    </row>
    <row r="238">
      <c r="G238" s="38">
        <f>IF(A238="","",TEXT(A238,"yyyy-mm"))</f>
        <v/>
      </c>
    </row>
    <row r="239">
      <c r="G239" s="38">
        <f>IF(A239="","",TEXT(A239,"yyyy-mm"))</f>
        <v/>
      </c>
    </row>
    <row r="240">
      <c r="G240" s="38">
        <f>IF(A240="","",TEXT(A240,"yyyy-mm"))</f>
        <v/>
      </c>
    </row>
    <row r="241">
      <c r="G241" s="38">
        <f>IF(A241="","",TEXT(A241,"yyyy-mm"))</f>
        <v/>
      </c>
    </row>
    <row r="242">
      <c r="G242" s="38">
        <f>IF(A242="","",TEXT(A242,"yyyy-mm"))</f>
        <v/>
      </c>
    </row>
    <row r="243">
      <c r="G243" s="38">
        <f>IF(A243="","",TEXT(A243,"yyyy-mm"))</f>
        <v/>
      </c>
    </row>
    <row r="244">
      <c r="G244" s="38">
        <f>IF(A244="","",TEXT(A244,"yyyy-mm"))</f>
        <v/>
      </c>
    </row>
    <row r="245">
      <c r="G245" s="38">
        <f>IF(A245="","",TEXT(A245,"yyyy-mm"))</f>
        <v/>
      </c>
    </row>
    <row r="246">
      <c r="G246" s="38">
        <f>IF(A246="","",TEXT(A246,"yyyy-mm"))</f>
        <v/>
      </c>
    </row>
    <row r="247">
      <c r="G247" s="38">
        <f>IF(A247="","",TEXT(A247,"yyyy-mm"))</f>
        <v/>
      </c>
    </row>
    <row r="248">
      <c r="G248" s="38">
        <f>IF(A248="","",TEXT(A248,"yyyy-mm"))</f>
        <v/>
      </c>
    </row>
    <row r="249">
      <c r="G249" s="38">
        <f>IF(A249="","",TEXT(A249,"yyyy-mm"))</f>
        <v/>
      </c>
    </row>
    <row r="250">
      <c r="G250" s="38">
        <f>IF(A250="","",TEXT(A250,"yyyy-mm"))</f>
        <v/>
      </c>
    </row>
    <row r="251">
      <c r="G251" s="38">
        <f>IF(A251="","",TEXT(A251,"yyyy-mm"))</f>
        <v/>
      </c>
    </row>
    <row r="252">
      <c r="G252" s="38">
        <f>IF(A252="","",TEXT(A252,"yyyy-mm"))</f>
        <v/>
      </c>
    </row>
    <row r="253">
      <c r="G253" s="38">
        <f>IF(A253="","",TEXT(A253,"yyyy-mm"))</f>
        <v/>
      </c>
    </row>
    <row r="254">
      <c r="G254" s="38">
        <f>IF(A254="","",TEXT(A254,"yyyy-mm"))</f>
        <v/>
      </c>
    </row>
    <row r="255">
      <c r="G255" s="38">
        <f>IF(A255="","",TEXT(A255,"yyyy-mm"))</f>
        <v/>
      </c>
    </row>
    <row r="256">
      <c r="G256" s="38">
        <f>IF(A256="","",TEXT(A256,"yyyy-mm"))</f>
        <v/>
      </c>
    </row>
    <row r="257">
      <c r="G257" s="38">
        <f>IF(A257="","",TEXT(A257,"yyyy-mm"))</f>
        <v/>
      </c>
    </row>
    <row r="258">
      <c r="G258" s="38">
        <f>IF(A258="","",TEXT(A258,"yyyy-mm"))</f>
        <v/>
      </c>
    </row>
    <row r="259">
      <c r="G259" s="38">
        <f>IF(A259="","",TEXT(A259,"yyyy-mm"))</f>
        <v/>
      </c>
    </row>
    <row r="260">
      <c r="G260" s="38">
        <f>IF(A260="","",TEXT(A260,"yyyy-mm"))</f>
        <v/>
      </c>
    </row>
    <row r="261">
      <c r="G261" s="38">
        <f>IF(A261="","",TEXT(A261,"yyyy-mm"))</f>
        <v/>
      </c>
    </row>
    <row r="262">
      <c r="G262" s="38">
        <f>IF(A262="","",TEXT(A262,"yyyy-mm"))</f>
        <v/>
      </c>
    </row>
    <row r="263">
      <c r="G263" s="38">
        <f>IF(A263="","",TEXT(A263,"yyyy-mm"))</f>
        <v/>
      </c>
    </row>
    <row r="264">
      <c r="G264" s="38">
        <f>IF(A264="","",TEXT(A264,"yyyy-mm"))</f>
        <v/>
      </c>
    </row>
    <row r="265">
      <c r="G265" s="38">
        <f>IF(A265="","",TEXT(A265,"yyyy-mm"))</f>
        <v/>
      </c>
    </row>
    <row r="266">
      <c r="G266" s="38">
        <f>IF(A266="","",TEXT(A266,"yyyy-mm"))</f>
        <v/>
      </c>
    </row>
    <row r="267">
      <c r="G267" s="38">
        <f>IF(A267="","",TEXT(A267,"yyyy-mm"))</f>
        <v/>
      </c>
    </row>
    <row r="268">
      <c r="G268" s="38">
        <f>IF(A268="","",TEXT(A268,"yyyy-mm"))</f>
        <v/>
      </c>
    </row>
    <row r="269">
      <c r="G269" s="38">
        <f>IF(A269="","",TEXT(A269,"yyyy-mm"))</f>
        <v/>
      </c>
    </row>
    <row r="270">
      <c r="G270" s="38">
        <f>IF(A270="","",TEXT(A270,"yyyy-mm"))</f>
        <v/>
      </c>
    </row>
    <row r="271">
      <c r="G271" s="38">
        <f>IF(A271="","",TEXT(A271,"yyyy-mm"))</f>
        <v/>
      </c>
    </row>
    <row r="272">
      <c r="G272" s="38">
        <f>IF(A272="","",TEXT(A272,"yyyy-mm"))</f>
        <v/>
      </c>
    </row>
    <row r="273">
      <c r="G273" s="38">
        <f>IF(A273="","",TEXT(A273,"yyyy-mm"))</f>
        <v/>
      </c>
    </row>
    <row r="274">
      <c r="G274" s="38">
        <f>IF(A274="","",TEXT(A274,"yyyy-mm"))</f>
        <v/>
      </c>
    </row>
    <row r="275">
      <c r="G275" s="38">
        <f>IF(A275="","",TEXT(A275,"yyyy-mm"))</f>
        <v/>
      </c>
    </row>
    <row r="276">
      <c r="G276" s="38">
        <f>IF(A276="","",TEXT(A276,"yyyy-mm"))</f>
        <v/>
      </c>
    </row>
    <row r="277">
      <c r="G277" s="38">
        <f>IF(A277="","",TEXT(A277,"yyyy-mm"))</f>
        <v/>
      </c>
    </row>
    <row r="278">
      <c r="G278" s="38">
        <f>IF(A278="","",TEXT(A278,"yyyy-mm"))</f>
        <v/>
      </c>
    </row>
    <row r="279">
      <c r="G279" s="38">
        <f>IF(A279="","",TEXT(A279,"yyyy-mm"))</f>
        <v/>
      </c>
    </row>
    <row r="280">
      <c r="G280" s="38">
        <f>IF(A280="","",TEXT(A280,"yyyy-mm"))</f>
        <v/>
      </c>
    </row>
    <row r="281">
      <c r="G281" s="38">
        <f>IF(A281="","",TEXT(A281,"yyyy-mm"))</f>
        <v/>
      </c>
    </row>
    <row r="282">
      <c r="G282" s="38">
        <f>IF(A282="","",TEXT(A282,"yyyy-mm"))</f>
        <v/>
      </c>
    </row>
    <row r="283">
      <c r="G283" s="38">
        <f>IF(A283="","",TEXT(A283,"yyyy-mm"))</f>
        <v/>
      </c>
    </row>
    <row r="284">
      <c r="G284" s="38">
        <f>IF(A284="","",TEXT(A284,"yyyy-mm"))</f>
        <v/>
      </c>
    </row>
    <row r="285">
      <c r="G285" s="38">
        <f>IF(A285="","",TEXT(A285,"yyyy-mm"))</f>
        <v/>
      </c>
    </row>
    <row r="286">
      <c r="G286" s="38">
        <f>IF(A286="","",TEXT(A286,"yyyy-mm"))</f>
        <v/>
      </c>
    </row>
    <row r="287">
      <c r="G287" s="38">
        <f>IF(A287="","",TEXT(A287,"yyyy-mm"))</f>
        <v/>
      </c>
    </row>
    <row r="288">
      <c r="G288" s="38">
        <f>IF(A288="","",TEXT(A288,"yyyy-mm"))</f>
        <v/>
      </c>
    </row>
    <row r="289">
      <c r="G289" s="38">
        <f>IF(A289="","",TEXT(A289,"yyyy-mm"))</f>
        <v/>
      </c>
    </row>
    <row r="290">
      <c r="G290" s="38">
        <f>IF(A290="","",TEXT(A290,"yyyy-mm"))</f>
        <v/>
      </c>
    </row>
    <row r="291">
      <c r="G291" s="38">
        <f>IF(A291="","",TEXT(A291,"yyyy-mm"))</f>
        <v/>
      </c>
    </row>
    <row r="292">
      <c r="G292" s="38">
        <f>IF(A292="","",TEXT(A292,"yyyy-mm"))</f>
        <v/>
      </c>
    </row>
    <row r="293">
      <c r="G293" s="38">
        <f>IF(A293="","",TEXT(A293,"yyyy-mm"))</f>
        <v/>
      </c>
    </row>
    <row r="294">
      <c r="G294" s="38">
        <f>IF(A294="","",TEXT(A294,"yyyy-mm"))</f>
        <v/>
      </c>
    </row>
    <row r="295">
      <c r="G295" s="38">
        <f>IF(A295="","",TEXT(A295,"yyyy-mm"))</f>
        <v/>
      </c>
    </row>
    <row r="296">
      <c r="G296" s="38">
        <f>IF(A296="","",TEXT(A296,"yyyy-mm"))</f>
        <v/>
      </c>
    </row>
    <row r="297">
      <c r="G297" s="38">
        <f>IF(A297="","",TEXT(A297,"yyyy-mm"))</f>
        <v/>
      </c>
    </row>
    <row r="298">
      <c r="G298" s="38">
        <f>IF(A298="","",TEXT(A298,"yyyy-mm"))</f>
        <v/>
      </c>
    </row>
    <row r="299">
      <c r="G299" s="38">
        <f>IF(A299="","",TEXT(A299,"yyyy-mm"))</f>
        <v/>
      </c>
    </row>
    <row r="300">
      <c r="G300" s="38">
        <f>IF(A300="","",TEXT(A300,"yyyy-mm"))</f>
        <v/>
      </c>
    </row>
    <row r="301">
      <c r="G301" s="38">
        <f>IF(A301="","",TEXT(A301,"yyyy-mm"))</f>
        <v/>
      </c>
    </row>
    <row r="302">
      <c r="G302" s="38">
        <f>IF(A302="","",TEXT(A302,"yyyy-mm"))</f>
        <v/>
      </c>
    </row>
    <row r="303">
      <c r="G303" s="38">
        <f>IF(A303="","",TEXT(A303,"yyyy-mm"))</f>
        <v/>
      </c>
    </row>
    <row r="304">
      <c r="G304" s="38">
        <f>IF(A304="","",TEXT(A304,"yyyy-mm"))</f>
        <v/>
      </c>
    </row>
    <row r="305">
      <c r="G305" s="38">
        <f>IF(A305="","",TEXT(A305,"yyyy-mm"))</f>
        <v/>
      </c>
    </row>
    <row r="306">
      <c r="G306" s="38">
        <f>IF(A306="","",TEXT(A306,"yyyy-mm"))</f>
        <v/>
      </c>
    </row>
    <row r="307">
      <c r="G307" s="38">
        <f>IF(A307="","",TEXT(A307,"yyyy-mm"))</f>
        <v/>
      </c>
    </row>
    <row r="308">
      <c r="G308" s="38">
        <f>IF(A308="","",TEXT(A308,"yyyy-mm"))</f>
        <v/>
      </c>
    </row>
    <row r="309">
      <c r="G309" s="38">
        <f>IF(A309="","",TEXT(A309,"yyyy-mm"))</f>
        <v/>
      </c>
    </row>
    <row r="310">
      <c r="G310" s="38">
        <f>IF(A310="","",TEXT(A310,"yyyy-mm"))</f>
        <v/>
      </c>
    </row>
    <row r="311">
      <c r="G311" s="38">
        <f>IF(A311="","",TEXT(A311,"yyyy-mm"))</f>
        <v/>
      </c>
    </row>
    <row r="312">
      <c r="G312" s="38">
        <f>IF(A312="","",TEXT(A312,"yyyy-mm"))</f>
        <v/>
      </c>
    </row>
    <row r="313">
      <c r="G313" s="38">
        <f>IF(A313="","",TEXT(A313,"yyyy-mm"))</f>
        <v/>
      </c>
    </row>
    <row r="314">
      <c r="G314" s="38">
        <f>IF(A314="","",TEXT(A314,"yyyy-mm"))</f>
        <v/>
      </c>
    </row>
    <row r="315">
      <c r="G315" s="38">
        <f>IF(A315="","",TEXT(A315,"yyyy-mm"))</f>
        <v/>
      </c>
    </row>
    <row r="316">
      <c r="G316" s="38">
        <f>IF(A316="","",TEXT(A316,"yyyy-mm"))</f>
        <v/>
      </c>
    </row>
    <row r="317">
      <c r="G317" s="38">
        <f>IF(A317="","",TEXT(A317,"yyyy-mm"))</f>
        <v/>
      </c>
    </row>
    <row r="318">
      <c r="G318" s="38">
        <f>IF(A318="","",TEXT(A318,"yyyy-mm"))</f>
        <v/>
      </c>
    </row>
    <row r="319">
      <c r="G319" s="38">
        <f>IF(A319="","",TEXT(A319,"yyyy-mm"))</f>
        <v/>
      </c>
    </row>
    <row r="320">
      <c r="G320" s="38">
        <f>IF(A320="","",TEXT(A320,"yyyy-mm"))</f>
        <v/>
      </c>
    </row>
    <row r="321">
      <c r="G321" s="38">
        <f>IF(A321="","",TEXT(A321,"yyyy-mm"))</f>
        <v/>
      </c>
    </row>
    <row r="322">
      <c r="G322" s="38">
        <f>IF(A322="","",TEXT(A322,"yyyy-mm"))</f>
        <v/>
      </c>
    </row>
    <row r="323">
      <c r="G323" s="38">
        <f>IF(A323="","",TEXT(A323,"yyyy-mm"))</f>
        <v/>
      </c>
    </row>
    <row r="324">
      <c r="G324" s="38">
        <f>IF(A324="","",TEXT(A324,"yyyy-mm"))</f>
        <v/>
      </c>
    </row>
    <row r="325">
      <c r="G325" s="38">
        <f>IF(A325="","",TEXT(A325,"yyyy-mm"))</f>
        <v/>
      </c>
    </row>
    <row r="326">
      <c r="G326" s="38">
        <f>IF(A326="","",TEXT(A326,"yyyy-mm"))</f>
        <v/>
      </c>
    </row>
    <row r="327">
      <c r="G327" s="38">
        <f>IF(A327="","",TEXT(A327,"yyyy-mm"))</f>
        <v/>
      </c>
    </row>
    <row r="328">
      <c r="G328" s="38">
        <f>IF(A328="","",TEXT(A328,"yyyy-mm"))</f>
        <v/>
      </c>
    </row>
    <row r="329">
      <c r="G329" s="38">
        <f>IF(A329="","",TEXT(A329,"yyyy-mm"))</f>
        <v/>
      </c>
    </row>
    <row r="330">
      <c r="G330" s="38">
        <f>IF(A330="","",TEXT(A330,"yyyy-mm"))</f>
        <v/>
      </c>
    </row>
    <row r="331">
      <c r="G331" s="38">
        <f>IF(A331="","",TEXT(A331,"yyyy-mm"))</f>
        <v/>
      </c>
    </row>
    <row r="332">
      <c r="G332" s="38">
        <f>IF(A332="","",TEXT(A332,"yyyy-mm"))</f>
        <v/>
      </c>
    </row>
    <row r="333">
      <c r="G333" s="38">
        <f>IF(A333="","",TEXT(A333,"yyyy-mm"))</f>
        <v/>
      </c>
    </row>
    <row r="334">
      <c r="G334" s="38">
        <f>IF(A334="","",TEXT(A334,"yyyy-mm"))</f>
        <v/>
      </c>
    </row>
    <row r="335">
      <c r="G335" s="38">
        <f>IF(A335="","",TEXT(A335,"yyyy-mm"))</f>
        <v/>
      </c>
    </row>
    <row r="336">
      <c r="G336" s="38">
        <f>IF(A336="","",TEXT(A336,"yyyy-mm"))</f>
        <v/>
      </c>
    </row>
    <row r="337">
      <c r="G337" s="38">
        <f>IF(A337="","",TEXT(A337,"yyyy-mm"))</f>
        <v/>
      </c>
    </row>
    <row r="338">
      <c r="G338" s="38">
        <f>IF(A338="","",TEXT(A338,"yyyy-mm"))</f>
        <v/>
      </c>
    </row>
    <row r="339">
      <c r="G339" s="38">
        <f>IF(A339="","",TEXT(A339,"yyyy-mm"))</f>
        <v/>
      </c>
    </row>
    <row r="340">
      <c r="G340" s="38">
        <f>IF(A340="","",TEXT(A340,"yyyy-mm"))</f>
        <v/>
      </c>
    </row>
    <row r="341">
      <c r="G341" s="38">
        <f>IF(A341="","",TEXT(A341,"yyyy-mm"))</f>
        <v/>
      </c>
    </row>
    <row r="342">
      <c r="G342" s="38">
        <f>IF(A342="","",TEXT(A342,"yyyy-mm"))</f>
        <v/>
      </c>
    </row>
    <row r="343">
      <c r="G343" s="38">
        <f>IF(A343="","",TEXT(A343,"yyyy-mm"))</f>
        <v/>
      </c>
    </row>
    <row r="344">
      <c r="G344" s="38">
        <f>IF(A344="","",TEXT(A344,"yyyy-mm"))</f>
        <v/>
      </c>
    </row>
    <row r="345">
      <c r="G345" s="38">
        <f>IF(A345="","",TEXT(A345,"yyyy-mm"))</f>
        <v/>
      </c>
    </row>
    <row r="346">
      <c r="G346" s="38">
        <f>IF(A346="","",TEXT(A346,"yyyy-mm"))</f>
        <v/>
      </c>
    </row>
    <row r="347">
      <c r="G347" s="38">
        <f>IF(A347="","",TEXT(A347,"yyyy-mm"))</f>
        <v/>
      </c>
    </row>
    <row r="348">
      <c r="G348" s="38">
        <f>IF(A348="","",TEXT(A348,"yyyy-mm"))</f>
        <v/>
      </c>
    </row>
    <row r="349">
      <c r="G349" s="38">
        <f>IF(A349="","",TEXT(A349,"yyyy-mm"))</f>
        <v/>
      </c>
    </row>
    <row r="350">
      <c r="G350" s="38">
        <f>IF(A350="","",TEXT(A350,"yyyy-mm"))</f>
        <v/>
      </c>
    </row>
    <row r="351">
      <c r="G351" s="38">
        <f>IF(A351="","",TEXT(A351,"yyyy-mm"))</f>
        <v/>
      </c>
    </row>
    <row r="352">
      <c r="G352" s="38">
        <f>IF(A352="","",TEXT(A352,"yyyy-mm"))</f>
        <v/>
      </c>
    </row>
    <row r="353">
      <c r="G353" s="38">
        <f>IF(A353="","",TEXT(A353,"yyyy-mm"))</f>
        <v/>
      </c>
    </row>
    <row r="354">
      <c r="G354" s="38">
        <f>IF(A354="","",TEXT(A354,"yyyy-mm"))</f>
        <v/>
      </c>
    </row>
    <row r="355">
      <c r="G355" s="38">
        <f>IF(A355="","",TEXT(A355,"yyyy-mm"))</f>
        <v/>
      </c>
    </row>
    <row r="356">
      <c r="G356" s="38">
        <f>IF(A356="","",TEXT(A356,"yyyy-mm"))</f>
        <v/>
      </c>
    </row>
    <row r="357">
      <c r="G357" s="38">
        <f>IF(A357="","",TEXT(A357,"yyyy-mm"))</f>
        <v/>
      </c>
    </row>
    <row r="358">
      <c r="G358" s="38">
        <f>IF(A358="","",TEXT(A358,"yyyy-mm"))</f>
        <v/>
      </c>
    </row>
    <row r="359">
      <c r="G359" s="38">
        <f>IF(A359="","",TEXT(A359,"yyyy-mm"))</f>
        <v/>
      </c>
    </row>
    <row r="360">
      <c r="G360" s="38">
        <f>IF(A360="","",TEXT(A360,"yyyy-mm"))</f>
        <v/>
      </c>
    </row>
    <row r="361">
      <c r="G361" s="38">
        <f>IF(A361="","",TEXT(A361,"yyyy-mm"))</f>
        <v/>
      </c>
    </row>
    <row r="362">
      <c r="G362" s="38">
        <f>IF(A362="","",TEXT(A362,"yyyy-mm"))</f>
        <v/>
      </c>
    </row>
    <row r="363">
      <c r="G363" s="38">
        <f>IF(A363="","",TEXT(A363,"yyyy-mm"))</f>
        <v/>
      </c>
    </row>
    <row r="364">
      <c r="G364" s="38">
        <f>IF(A364="","",TEXT(A364,"yyyy-mm"))</f>
        <v/>
      </c>
    </row>
    <row r="365">
      <c r="G365" s="38">
        <f>IF(A365="","",TEXT(A365,"yyyy-mm"))</f>
        <v/>
      </c>
    </row>
    <row r="366">
      <c r="G366" s="38">
        <f>IF(A366="","",TEXT(A366,"yyyy-mm"))</f>
        <v/>
      </c>
    </row>
    <row r="367">
      <c r="G367" s="38">
        <f>IF(A367="","",TEXT(A367,"yyyy-mm"))</f>
        <v/>
      </c>
    </row>
    <row r="368">
      <c r="G368" s="38">
        <f>IF(A368="","",TEXT(A368,"yyyy-mm"))</f>
        <v/>
      </c>
    </row>
    <row r="369">
      <c r="G369" s="38">
        <f>IF(A369="","",TEXT(A369,"yyyy-mm"))</f>
        <v/>
      </c>
    </row>
    <row r="370">
      <c r="G370" s="38">
        <f>IF(A370="","",TEXT(A370,"yyyy-mm"))</f>
        <v/>
      </c>
    </row>
    <row r="371">
      <c r="G371" s="38">
        <f>IF(A371="","",TEXT(A371,"yyyy-mm"))</f>
        <v/>
      </c>
    </row>
    <row r="372">
      <c r="G372" s="38">
        <f>IF(A372="","",TEXT(A372,"yyyy-mm"))</f>
        <v/>
      </c>
    </row>
    <row r="373">
      <c r="G373" s="38">
        <f>IF(A373="","",TEXT(A373,"yyyy-mm"))</f>
        <v/>
      </c>
    </row>
    <row r="374">
      <c r="G374" s="38">
        <f>IF(A374="","",TEXT(A374,"yyyy-mm"))</f>
        <v/>
      </c>
    </row>
    <row r="375">
      <c r="G375" s="38">
        <f>IF(A375="","",TEXT(A375,"yyyy-mm"))</f>
        <v/>
      </c>
    </row>
    <row r="376">
      <c r="G376" s="38">
        <f>IF(A376="","",TEXT(A376,"yyyy-mm"))</f>
        <v/>
      </c>
    </row>
    <row r="377">
      <c r="G377" s="38">
        <f>IF(A377="","",TEXT(A377,"yyyy-mm"))</f>
        <v/>
      </c>
    </row>
    <row r="378">
      <c r="G378" s="38">
        <f>IF(A378="","",TEXT(A378,"yyyy-mm"))</f>
        <v/>
      </c>
    </row>
    <row r="379">
      <c r="G379" s="38">
        <f>IF(A379="","",TEXT(A379,"yyyy-mm"))</f>
        <v/>
      </c>
    </row>
    <row r="380">
      <c r="G380" s="38">
        <f>IF(A380="","",TEXT(A380,"yyyy-mm"))</f>
        <v/>
      </c>
    </row>
    <row r="381">
      <c r="G381" s="38">
        <f>IF(A381="","",TEXT(A381,"yyyy-mm"))</f>
        <v/>
      </c>
    </row>
    <row r="382">
      <c r="G382" s="38">
        <f>IF(A382="","",TEXT(A382,"yyyy-mm"))</f>
        <v/>
      </c>
    </row>
    <row r="383">
      <c r="G383" s="38">
        <f>IF(A383="","",TEXT(A383,"yyyy-mm"))</f>
        <v/>
      </c>
    </row>
    <row r="384">
      <c r="G384" s="38">
        <f>IF(A384="","",TEXT(A384,"yyyy-mm"))</f>
        <v/>
      </c>
    </row>
    <row r="385">
      <c r="G385" s="38">
        <f>IF(A385="","",TEXT(A385,"yyyy-mm"))</f>
        <v/>
      </c>
    </row>
    <row r="386">
      <c r="G386" s="38">
        <f>IF(A386="","",TEXT(A386,"yyyy-mm"))</f>
        <v/>
      </c>
    </row>
    <row r="387">
      <c r="G387" s="38">
        <f>IF(A387="","",TEXT(A387,"yyyy-mm"))</f>
        <v/>
      </c>
    </row>
    <row r="388">
      <c r="G388" s="38">
        <f>IF(A388="","",TEXT(A388,"yyyy-mm"))</f>
        <v/>
      </c>
    </row>
    <row r="389">
      <c r="G389" s="38">
        <f>IF(A389="","",TEXT(A389,"yyyy-mm"))</f>
        <v/>
      </c>
    </row>
    <row r="390">
      <c r="G390" s="38">
        <f>IF(A390="","",TEXT(A390,"yyyy-mm"))</f>
        <v/>
      </c>
    </row>
    <row r="391">
      <c r="G391" s="38">
        <f>IF(A391="","",TEXT(A391,"yyyy-mm"))</f>
        <v/>
      </c>
    </row>
    <row r="392">
      <c r="G392" s="38">
        <f>IF(A392="","",TEXT(A392,"yyyy-mm"))</f>
        <v/>
      </c>
    </row>
    <row r="393">
      <c r="G393" s="38">
        <f>IF(A393="","",TEXT(A393,"yyyy-mm"))</f>
        <v/>
      </c>
    </row>
    <row r="394">
      <c r="G394" s="38">
        <f>IF(A394="","",TEXT(A394,"yyyy-mm"))</f>
        <v/>
      </c>
    </row>
    <row r="395">
      <c r="G395" s="38">
        <f>IF(A395="","",TEXT(A395,"yyyy-mm"))</f>
        <v/>
      </c>
    </row>
    <row r="396">
      <c r="G396" s="38">
        <f>IF(A396="","",TEXT(A396,"yyyy-mm"))</f>
        <v/>
      </c>
    </row>
    <row r="397">
      <c r="G397" s="38">
        <f>IF(A397="","",TEXT(A397,"yyyy-mm"))</f>
        <v/>
      </c>
    </row>
    <row r="398">
      <c r="G398" s="38">
        <f>IF(A398="","",TEXT(A398,"yyyy-mm"))</f>
        <v/>
      </c>
    </row>
    <row r="399">
      <c r="G399" s="38">
        <f>IF(A399="","",TEXT(A399,"yyyy-mm"))</f>
        <v/>
      </c>
    </row>
    <row r="400">
      <c r="G400" s="38">
        <f>IF(A400="","",TEXT(A400,"yyyy-mm"))</f>
        <v/>
      </c>
    </row>
    <row r="401">
      <c r="G401" s="38">
        <f>IF(A401="","",TEXT(A401,"yyyy-mm"))</f>
        <v/>
      </c>
    </row>
    <row r="402">
      <c r="G402" s="38">
        <f>IF(A402="","",TEXT(A402,"yyyy-mm"))</f>
        <v/>
      </c>
    </row>
    <row r="403">
      <c r="G403" s="38">
        <f>IF(A403="","",TEXT(A403,"yyyy-mm"))</f>
        <v/>
      </c>
    </row>
    <row r="404">
      <c r="G404" s="38">
        <f>IF(A404="","",TEXT(A404,"yyyy-mm"))</f>
        <v/>
      </c>
    </row>
    <row r="405">
      <c r="G405" s="38">
        <f>IF(A405="","",TEXT(A405,"yyyy-mm"))</f>
        <v/>
      </c>
    </row>
    <row r="406">
      <c r="G406" s="38">
        <f>IF(A406="","",TEXT(A406,"yyyy-mm"))</f>
        <v/>
      </c>
    </row>
    <row r="407">
      <c r="G407" s="38">
        <f>IF(A407="","",TEXT(A407,"yyyy-mm"))</f>
        <v/>
      </c>
    </row>
    <row r="408">
      <c r="G408" s="38">
        <f>IF(A408="","",TEXT(A408,"yyyy-mm"))</f>
        <v/>
      </c>
    </row>
    <row r="409">
      <c r="G409" s="38">
        <f>IF(A409="","",TEXT(A409,"yyyy-mm"))</f>
        <v/>
      </c>
    </row>
    <row r="410">
      <c r="G410" s="38">
        <f>IF(A410="","",TEXT(A410,"yyyy-mm"))</f>
        <v/>
      </c>
    </row>
    <row r="411">
      <c r="G411" s="38">
        <f>IF(A411="","",TEXT(A411,"yyyy-mm"))</f>
        <v/>
      </c>
    </row>
    <row r="412">
      <c r="G412" s="38">
        <f>IF(A412="","",TEXT(A412,"yyyy-mm"))</f>
        <v/>
      </c>
    </row>
    <row r="413">
      <c r="G413" s="38">
        <f>IF(A413="","",TEXT(A413,"yyyy-mm"))</f>
        <v/>
      </c>
    </row>
    <row r="414">
      <c r="G414" s="38">
        <f>IF(A414="","",TEXT(A414,"yyyy-mm"))</f>
        <v/>
      </c>
    </row>
    <row r="415">
      <c r="G415" s="38">
        <f>IF(A415="","",TEXT(A415,"yyyy-mm"))</f>
        <v/>
      </c>
    </row>
    <row r="416">
      <c r="G416" s="38">
        <f>IF(A416="","",TEXT(A416,"yyyy-mm"))</f>
        <v/>
      </c>
    </row>
    <row r="417">
      <c r="G417" s="38">
        <f>IF(A417="","",TEXT(A417,"yyyy-mm"))</f>
        <v/>
      </c>
    </row>
    <row r="418">
      <c r="G418" s="38">
        <f>IF(A418="","",TEXT(A418,"yyyy-mm"))</f>
        <v/>
      </c>
    </row>
    <row r="419">
      <c r="G419" s="38">
        <f>IF(A419="","",TEXT(A419,"yyyy-mm"))</f>
        <v/>
      </c>
    </row>
    <row r="420">
      <c r="G420" s="38">
        <f>IF(A420="","",TEXT(A420,"yyyy-mm"))</f>
        <v/>
      </c>
    </row>
    <row r="421">
      <c r="G421" s="38">
        <f>IF(A421="","",TEXT(A421,"yyyy-mm"))</f>
        <v/>
      </c>
    </row>
    <row r="422">
      <c r="G422" s="38">
        <f>IF(A422="","",TEXT(A422,"yyyy-mm"))</f>
        <v/>
      </c>
    </row>
    <row r="423">
      <c r="G423" s="38">
        <f>IF(A423="","",TEXT(A423,"yyyy-mm"))</f>
        <v/>
      </c>
    </row>
    <row r="424">
      <c r="G424" s="38">
        <f>IF(A424="","",TEXT(A424,"yyyy-mm"))</f>
        <v/>
      </c>
    </row>
    <row r="425">
      <c r="G425" s="38">
        <f>IF(A425="","",TEXT(A425,"yyyy-mm"))</f>
        <v/>
      </c>
    </row>
    <row r="426">
      <c r="G426" s="38">
        <f>IF(A426="","",TEXT(A426,"yyyy-mm"))</f>
        <v/>
      </c>
    </row>
    <row r="427">
      <c r="G427" s="38">
        <f>IF(A427="","",TEXT(A427,"yyyy-mm"))</f>
        <v/>
      </c>
    </row>
    <row r="428">
      <c r="G428" s="38">
        <f>IF(A428="","",TEXT(A428,"yyyy-mm"))</f>
        <v/>
      </c>
    </row>
    <row r="429">
      <c r="G429" s="38">
        <f>IF(A429="","",TEXT(A429,"yyyy-mm"))</f>
        <v/>
      </c>
    </row>
    <row r="430">
      <c r="G430" s="38">
        <f>IF(A430="","",TEXT(A430,"yyyy-mm"))</f>
        <v/>
      </c>
    </row>
    <row r="431">
      <c r="G431" s="38">
        <f>IF(A431="","",TEXT(A431,"yyyy-mm"))</f>
        <v/>
      </c>
    </row>
    <row r="432">
      <c r="G432" s="38">
        <f>IF(A432="","",TEXT(A432,"yyyy-mm"))</f>
        <v/>
      </c>
    </row>
    <row r="433">
      <c r="G433" s="38">
        <f>IF(A433="","",TEXT(A433,"yyyy-mm"))</f>
        <v/>
      </c>
    </row>
    <row r="434">
      <c r="G434" s="38">
        <f>IF(A434="","",TEXT(A434,"yyyy-mm"))</f>
        <v/>
      </c>
    </row>
    <row r="435">
      <c r="G435" s="38">
        <f>IF(A435="","",TEXT(A435,"yyyy-mm"))</f>
        <v/>
      </c>
    </row>
    <row r="436">
      <c r="G436" s="38">
        <f>IF(A436="","",TEXT(A436,"yyyy-mm"))</f>
        <v/>
      </c>
    </row>
    <row r="437">
      <c r="G437" s="38">
        <f>IF(A437="","",TEXT(A437,"yyyy-mm"))</f>
        <v/>
      </c>
    </row>
    <row r="438">
      <c r="G438" s="38">
        <f>IF(A438="","",TEXT(A438,"yyyy-mm"))</f>
        <v/>
      </c>
    </row>
    <row r="439">
      <c r="G439" s="38">
        <f>IF(A439="","",TEXT(A439,"yyyy-mm"))</f>
        <v/>
      </c>
    </row>
    <row r="440">
      <c r="G440" s="38">
        <f>IF(A440="","",TEXT(A440,"yyyy-mm"))</f>
        <v/>
      </c>
    </row>
    <row r="441">
      <c r="G441" s="38">
        <f>IF(A441="","",TEXT(A441,"yyyy-mm"))</f>
        <v/>
      </c>
    </row>
    <row r="442">
      <c r="G442" s="38">
        <f>IF(A442="","",TEXT(A442,"yyyy-mm"))</f>
        <v/>
      </c>
    </row>
    <row r="443">
      <c r="G443" s="38">
        <f>IF(A443="","",TEXT(A443,"yyyy-mm"))</f>
        <v/>
      </c>
    </row>
    <row r="444">
      <c r="G444" s="38">
        <f>IF(A444="","",TEXT(A444,"yyyy-mm"))</f>
        <v/>
      </c>
    </row>
    <row r="445">
      <c r="G445" s="38">
        <f>IF(A445="","",TEXT(A445,"yyyy-mm"))</f>
        <v/>
      </c>
    </row>
    <row r="446">
      <c r="G446" s="38">
        <f>IF(A446="","",TEXT(A446,"yyyy-mm"))</f>
        <v/>
      </c>
    </row>
    <row r="447">
      <c r="G447" s="38">
        <f>IF(A447="","",TEXT(A447,"yyyy-mm"))</f>
        <v/>
      </c>
    </row>
    <row r="448">
      <c r="G448" s="38">
        <f>IF(A448="","",TEXT(A448,"yyyy-mm"))</f>
        <v/>
      </c>
    </row>
    <row r="449">
      <c r="G449" s="38">
        <f>IF(A449="","",TEXT(A449,"yyyy-mm"))</f>
        <v/>
      </c>
    </row>
    <row r="450">
      <c r="G450" s="38">
        <f>IF(A450="","",TEXT(A450,"yyyy-mm"))</f>
        <v/>
      </c>
    </row>
    <row r="451">
      <c r="G451" s="38">
        <f>IF(A451="","",TEXT(A451,"yyyy-mm"))</f>
        <v/>
      </c>
    </row>
    <row r="452">
      <c r="G452" s="38">
        <f>IF(A452="","",TEXT(A452,"yyyy-mm"))</f>
        <v/>
      </c>
    </row>
    <row r="453">
      <c r="G453" s="38">
        <f>IF(A453="","",TEXT(A453,"yyyy-mm"))</f>
        <v/>
      </c>
    </row>
    <row r="454">
      <c r="G454" s="38">
        <f>IF(A454="","",TEXT(A454,"yyyy-mm"))</f>
        <v/>
      </c>
    </row>
    <row r="455">
      <c r="G455" s="38">
        <f>IF(A455="","",TEXT(A455,"yyyy-mm"))</f>
        <v/>
      </c>
    </row>
    <row r="456">
      <c r="G456" s="38">
        <f>IF(A456="","",TEXT(A456,"yyyy-mm"))</f>
        <v/>
      </c>
    </row>
    <row r="457">
      <c r="G457" s="38">
        <f>IF(A457="","",TEXT(A457,"yyyy-mm"))</f>
        <v/>
      </c>
    </row>
    <row r="458">
      <c r="G458" s="38">
        <f>IF(A458="","",TEXT(A458,"yyyy-mm"))</f>
        <v/>
      </c>
    </row>
    <row r="459">
      <c r="G459" s="38">
        <f>IF(A459="","",TEXT(A459,"yyyy-mm"))</f>
        <v/>
      </c>
    </row>
    <row r="460">
      <c r="G460" s="38">
        <f>IF(A460="","",TEXT(A460,"yyyy-mm"))</f>
        <v/>
      </c>
    </row>
    <row r="461">
      <c r="G461" s="38">
        <f>IF(A461="","",TEXT(A461,"yyyy-mm"))</f>
        <v/>
      </c>
    </row>
    <row r="462">
      <c r="G462" s="38">
        <f>IF(A462="","",TEXT(A462,"yyyy-mm"))</f>
        <v/>
      </c>
    </row>
    <row r="463">
      <c r="G463" s="38">
        <f>IF(A463="","",TEXT(A463,"yyyy-mm"))</f>
        <v/>
      </c>
    </row>
    <row r="464">
      <c r="G464" s="38">
        <f>IF(A464="","",TEXT(A464,"yyyy-mm"))</f>
        <v/>
      </c>
    </row>
    <row r="465">
      <c r="G465" s="38">
        <f>IF(A465="","",TEXT(A465,"yyyy-mm"))</f>
        <v/>
      </c>
    </row>
    <row r="466">
      <c r="G466" s="38">
        <f>IF(A466="","",TEXT(A466,"yyyy-mm"))</f>
        <v/>
      </c>
    </row>
    <row r="467">
      <c r="G467" s="38">
        <f>IF(A467="","",TEXT(A467,"yyyy-mm"))</f>
        <v/>
      </c>
    </row>
    <row r="468">
      <c r="G468" s="38">
        <f>IF(A468="","",TEXT(A468,"yyyy-mm"))</f>
        <v/>
      </c>
    </row>
    <row r="469">
      <c r="G469" s="38">
        <f>IF(A469="","",TEXT(A469,"yyyy-mm"))</f>
        <v/>
      </c>
    </row>
    <row r="470">
      <c r="G470" s="38">
        <f>IF(A470="","",TEXT(A470,"yyyy-mm"))</f>
        <v/>
      </c>
    </row>
    <row r="471">
      <c r="G471" s="38">
        <f>IF(A471="","",TEXT(A471,"yyyy-mm"))</f>
        <v/>
      </c>
    </row>
    <row r="472">
      <c r="G472" s="38">
        <f>IF(A472="","",TEXT(A472,"yyyy-mm"))</f>
        <v/>
      </c>
    </row>
    <row r="473">
      <c r="G473" s="38">
        <f>IF(A473="","",TEXT(A473,"yyyy-mm"))</f>
        <v/>
      </c>
    </row>
    <row r="474">
      <c r="G474" s="38">
        <f>IF(A474="","",TEXT(A474,"yyyy-mm"))</f>
        <v/>
      </c>
    </row>
    <row r="475">
      <c r="G475" s="38">
        <f>IF(A475="","",TEXT(A475,"yyyy-mm"))</f>
        <v/>
      </c>
    </row>
    <row r="476">
      <c r="G476" s="38">
        <f>IF(A476="","",TEXT(A476,"yyyy-mm"))</f>
        <v/>
      </c>
    </row>
    <row r="477">
      <c r="G477" s="38">
        <f>IF(A477="","",TEXT(A477,"yyyy-mm"))</f>
        <v/>
      </c>
    </row>
    <row r="478">
      <c r="G478" s="38">
        <f>IF(A478="","",TEXT(A478,"yyyy-mm"))</f>
        <v/>
      </c>
    </row>
    <row r="479">
      <c r="G479" s="38">
        <f>IF(A479="","",TEXT(A479,"yyyy-mm"))</f>
        <v/>
      </c>
    </row>
    <row r="480">
      <c r="G480" s="38">
        <f>IF(A480="","",TEXT(A480,"yyyy-mm"))</f>
        <v/>
      </c>
    </row>
    <row r="481">
      <c r="G481" s="38">
        <f>IF(A481="","",TEXT(A481,"yyyy-mm"))</f>
        <v/>
      </c>
    </row>
    <row r="482">
      <c r="G482" s="38">
        <f>IF(A482="","",TEXT(A482,"yyyy-mm"))</f>
        <v/>
      </c>
    </row>
    <row r="483">
      <c r="G483" s="38">
        <f>IF(A483="","",TEXT(A483,"yyyy-mm"))</f>
        <v/>
      </c>
    </row>
    <row r="484">
      <c r="G484" s="38">
        <f>IF(A484="","",TEXT(A484,"yyyy-mm"))</f>
        <v/>
      </c>
    </row>
    <row r="485">
      <c r="G485" s="38">
        <f>IF(A485="","",TEXT(A485,"yyyy-mm"))</f>
        <v/>
      </c>
    </row>
    <row r="486">
      <c r="G486" s="38">
        <f>IF(A486="","",TEXT(A486,"yyyy-mm"))</f>
        <v/>
      </c>
    </row>
    <row r="487">
      <c r="G487" s="38">
        <f>IF(A487="","",TEXT(A487,"yyyy-mm"))</f>
        <v/>
      </c>
    </row>
    <row r="488">
      <c r="G488" s="38">
        <f>IF(A488="","",TEXT(A488,"yyyy-mm"))</f>
        <v/>
      </c>
    </row>
    <row r="489">
      <c r="G489" s="38">
        <f>IF(A489="","",TEXT(A489,"yyyy-mm"))</f>
        <v/>
      </c>
    </row>
    <row r="490">
      <c r="G490" s="38">
        <f>IF(A490="","",TEXT(A490,"yyyy-mm"))</f>
        <v/>
      </c>
    </row>
    <row r="491">
      <c r="G491" s="38">
        <f>IF(A491="","",TEXT(A491,"yyyy-mm"))</f>
        <v/>
      </c>
    </row>
    <row r="492">
      <c r="G492" s="38">
        <f>IF(A492="","",TEXT(A492,"yyyy-mm"))</f>
        <v/>
      </c>
    </row>
    <row r="493">
      <c r="G493" s="38">
        <f>IF(A493="","",TEXT(A493,"yyyy-mm"))</f>
        <v/>
      </c>
    </row>
    <row r="494">
      <c r="G494" s="38">
        <f>IF(A494="","",TEXT(A494,"yyyy-mm"))</f>
        <v/>
      </c>
    </row>
    <row r="495">
      <c r="G495" s="38">
        <f>IF(A495="","",TEXT(A495,"yyyy-mm"))</f>
        <v/>
      </c>
    </row>
    <row r="496">
      <c r="G496" s="38">
        <f>IF(A496="","",TEXT(A496,"yyyy-mm"))</f>
        <v/>
      </c>
    </row>
    <row r="497">
      <c r="G497" s="38">
        <f>IF(A497="","",TEXT(A497,"yyyy-mm"))</f>
        <v/>
      </c>
    </row>
    <row r="498">
      <c r="G498" s="38">
        <f>IF(A498="","",TEXT(A498,"yyyy-mm"))</f>
        <v/>
      </c>
    </row>
    <row r="499">
      <c r="G499" s="38">
        <f>IF(A499="","",TEXT(A499,"yyyy-mm"))</f>
        <v/>
      </c>
    </row>
    <row r="500">
      <c r="G500" s="38">
        <f>IF(A500="","",TEXT(A500,"yyyy-mm"))</f>
        <v/>
      </c>
    </row>
  </sheetData>
  <mergeCells count="3">
    <mergeCell ref="A3:G3"/>
    <mergeCell ref="A2:G2"/>
    <mergeCell ref="A1:G1"/>
  </mergeCells>
  <dataValidations count="3">
    <dataValidation sqref="B5:B500" showDropDown="0" showInputMessage="0" showErrorMessage="1" allowBlank="1" type="list">
      <formula1>=AccountList</formula1>
    </dataValidation>
    <dataValidation sqref="C5:C500" showDropDown="0" showInputMessage="0" showErrorMessage="1" allowBlank="1" type="list">
      <formula1>=TypeList</formula1>
    </dataValidation>
    <dataValidation sqref="D5:D500" showDropDown="0" showInputMessage="0" showErrorMessage="1" allowBlank="1" type="list">
      <formula1>=CategoryList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FF6B35"/>
    <outlinePr summaryBelow="1" summaryRight="1"/>
    <pageSetUpPr/>
  </sheetPr>
  <dimension ref="A1:E2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3" customWidth="1" min="3" max="3"/>
    <col width="13" customWidth="1" min="4" max="4"/>
    <col width="10" customWidth="1" min="5" max="5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39" t="inlineStr">
        <is>
          <t>Month shown:</t>
        </is>
      </c>
      <c r="B3" s="40" t="inlineStr">
        <is>
          <t>2026-06</t>
        </is>
      </c>
      <c r="C3" s="41">
        <f>("Your current month is " &amp; TEXT(TODAY(),"yyyy-mm") &amp; " — type it above to track live.")</f>
        <v/>
      </c>
    </row>
    <row r="4">
      <c r="A4" s="28" t="inlineStr">
        <is>
          <t>Set your monthly budget per category. Actual fills in from Transactions for the month shown. Expense colours warn as you approach (amber) or pass (red) a budget; savings rows flip (green = target met).</t>
        </is>
      </c>
    </row>
    <row r="6" ht="18" customHeight="1">
      <c r="A6" s="29" t="inlineStr">
        <is>
          <t>Category</t>
        </is>
      </c>
      <c r="B6" s="29" t="inlineStr">
        <is>
          <t>Budget</t>
        </is>
      </c>
      <c r="C6" s="29" t="inlineStr">
        <is>
          <t>Actual</t>
        </is>
      </c>
      <c r="D6" s="29" t="inlineStr">
        <is>
          <t>Remaining</t>
        </is>
      </c>
      <c r="E6" s="29" t="inlineStr">
        <is>
          <t>% Used</t>
        </is>
      </c>
    </row>
    <row r="7">
      <c r="A7" s="42" t="inlineStr">
        <is>
          <t>FIXED</t>
        </is>
      </c>
    </row>
    <row r="8">
      <c r="A8" s="43" t="inlineStr">
        <is>
          <t>Rent/Mortgage</t>
        </is>
      </c>
      <c r="B8" s="44" t="n">
        <v>1875</v>
      </c>
      <c r="C8" s="44">
        <f>SUMIFS(Transactions!$F$5:$F$500,Transactions!$D$5:$D$500,$A8,Transactions!$G$5:$G$500,Budget!$B$3)</f>
        <v/>
      </c>
      <c r="D8" s="44">
        <f>B8-C8</f>
        <v/>
      </c>
      <c r="E8" s="45">
        <f>IF(B8=0,IF(C8=0,0,9),C8/B8)</f>
        <v/>
      </c>
    </row>
    <row r="9">
      <c r="A9" s="43" t="inlineStr">
        <is>
          <t>Utilities</t>
        </is>
      </c>
      <c r="B9" s="44" t="n">
        <v>220</v>
      </c>
      <c r="C9" s="44">
        <f>SUMIFS(Transactions!$F$5:$F$500,Transactions!$D$5:$D$500,$A9,Transactions!$G$5:$G$500,Budget!$B$3)</f>
        <v/>
      </c>
      <c r="D9" s="44">
        <f>B9-C9</f>
        <v/>
      </c>
      <c r="E9" s="45">
        <f>IF(B9=0,IF(C9=0,0,9),C9/B9)</f>
        <v/>
      </c>
    </row>
    <row r="10">
      <c r="A10" s="43" t="inlineStr">
        <is>
          <t>Phone/Internet</t>
        </is>
      </c>
      <c r="B10" s="44" t="n">
        <v>150</v>
      </c>
      <c r="C10" s="44">
        <f>SUMIFS(Transactions!$F$5:$F$500,Transactions!$D$5:$D$500,$A10,Transactions!$G$5:$G$500,Budget!$B$3)</f>
        <v/>
      </c>
      <c r="D10" s="44">
        <f>B10-C10</f>
        <v/>
      </c>
      <c r="E10" s="45">
        <f>IF(B10=0,IF(C10=0,0,9),C10/B10)</f>
        <v/>
      </c>
    </row>
    <row r="11">
      <c r="A11" s="43" t="inlineStr">
        <is>
          <t>Insurance</t>
        </is>
      </c>
      <c r="B11" s="44" t="n">
        <v>180</v>
      </c>
      <c r="C11" s="44">
        <f>SUMIFS(Transactions!$F$5:$F$500,Transactions!$D$5:$D$500,$A11,Transactions!$G$5:$G$500,Budget!$B$3)</f>
        <v/>
      </c>
      <c r="D11" s="44">
        <f>B11-C11</f>
        <v/>
      </c>
      <c r="E11" s="45">
        <f>IF(B11=0,IF(C11=0,0,9),C11/B11)</f>
        <v/>
      </c>
    </row>
    <row r="12">
      <c r="A12" s="43" t="inlineStr">
        <is>
          <t>Childcare</t>
        </is>
      </c>
      <c r="B12" s="44" t="n">
        <v>950</v>
      </c>
      <c r="C12" s="44">
        <f>SUMIFS(Transactions!$F$5:$F$500,Transactions!$D$5:$D$500,$A12,Transactions!$G$5:$G$500,Budget!$B$3)</f>
        <v/>
      </c>
      <c r="D12" s="44">
        <f>B12-C12</f>
        <v/>
      </c>
      <c r="E12" s="45">
        <f>IF(B12=0,IF(C12=0,0,9),C12/B12)</f>
        <v/>
      </c>
    </row>
    <row r="13">
      <c r="A13" s="42" t="inlineStr">
        <is>
          <t>FLEXIBLE</t>
        </is>
      </c>
    </row>
    <row r="14">
      <c r="A14" s="43" t="inlineStr">
        <is>
          <t>Groceries</t>
        </is>
      </c>
      <c r="B14" s="44" t="n">
        <v>800</v>
      </c>
      <c r="C14" s="44">
        <f>SUMIFS(Transactions!$F$5:$F$500,Transactions!$D$5:$D$500,$A14,Transactions!$G$5:$G$500,Budget!$B$3)</f>
        <v/>
      </c>
      <c r="D14" s="44">
        <f>B14-C14</f>
        <v/>
      </c>
      <c r="E14" s="45">
        <f>IF(B14=0,IF(C14=0,0,9),C14/B14)</f>
        <v/>
      </c>
    </row>
    <row r="15">
      <c r="A15" s="43" t="inlineStr">
        <is>
          <t>Transit/Gas</t>
        </is>
      </c>
      <c r="B15" s="44" t="n">
        <v>260</v>
      </c>
      <c r="C15" s="44">
        <f>SUMIFS(Transactions!$F$5:$F$500,Transactions!$D$5:$D$500,$A15,Transactions!$G$5:$G$500,Budget!$B$3)</f>
        <v/>
      </c>
      <c r="D15" s="44">
        <f>B15-C15</f>
        <v/>
      </c>
      <c r="E15" s="45">
        <f>IF(B15=0,IF(C15=0,0,9),C15/B15)</f>
        <v/>
      </c>
    </row>
    <row r="16">
      <c r="A16" s="43" t="inlineStr">
        <is>
          <t>Dining Out</t>
        </is>
      </c>
      <c r="B16" s="44" t="n">
        <v>320</v>
      </c>
      <c r="C16" s="44">
        <f>SUMIFS(Transactions!$F$5:$F$500,Transactions!$D$5:$D$500,$A16,Transactions!$G$5:$G$500,Budget!$B$3)</f>
        <v/>
      </c>
      <c r="D16" s="44">
        <f>B16-C16</f>
        <v/>
      </c>
      <c r="E16" s="45">
        <f>IF(B16=0,IF(C16=0,0,9),C16/B16)</f>
        <v/>
      </c>
    </row>
    <row r="17">
      <c r="A17" s="43" t="inlineStr">
        <is>
          <t>Subscriptions</t>
        </is>
      </c>
      <c r="B17" s="44" t="n">
        <v>55</v>
      </c>
      <c r="C17" s="44">
        <f>SUMIFS(Transactions!$F$5:$F$500,Transactions!$D$5:$D$500,$A17,Transactions!$G$5:$G$500,Budget!$B$3)</f>
        <v/>
      </c>
      <c r="D17" s="44">
        <f>B17-C17</f>
        <v/>
      </c>
      <c r="E17" s="45">
        <f>IF(B17=0,IF(C17=0,0,9),C17/B17)</f>
        <v/>
      </c>
    </row>
    <row r="18">
      <c r="A18" s="43" t="inlineStr">
        <is>
          <t>Health</t>
        </is>
      </c>
      <c r="B18" s="44" t="n">
        <v>150</v>
      </c>
      <c r="C18" s="44">
        <f>SUMIFS(Transactions!$F$5:$F$500,Transactions!$D$5:$D$500,$A18,Transactions!$G$5:$G$500,Budget!$B$3)</f>
        <v/>
      </c>
      <c r="D18" s="44">
        <f>B18-C18</f>
        <v/>
      </c>
      <c r="E18" s="45">
        <f>IF(B18=0,IF(C18=0,0,9),C18/B18)</f>
        <v/>
      </c>
    </row>
    <row r="19">
      <c r="A19" s="43" t="inlineStr">
        <is>
          <t>Fun/Other</t>
        </is>
      </c>
      <c r="B19" s="44" t="n">
        <v>250</v>
      </c>
      <c r="C19" s="44">
        <f>SUMIFS(Transactions!$F$5:$F$500,Transactions!$D$5:$D$500,$A19,Transactions!$G$5:$G$500,Budget!$B$3)</f>
        <v/>
      </c>
      <c r="D19" s="44">
        <f>B19-C19</f>
        <v/>
      </c>
      <c r="E19" s="45">
        <f>IF(B19=0,IF(C19=0,0,9),C19/B19)</f>
        <v/>
      </c>
    </row>
    <row r="20">
      <c r="A20" s="43" t="inlineStr">
        <is>
          <t>Clothing</t>
        </is>
      </c>
      <c r="B20" s="44" t="n">
        <v>80</v>
      </c>
      <c r="C20" s="44">
        <f>SUMIFS(Transactions!$F$5:$F$500,Transactions!$D$5:$D$500,$A20,Transactions!$G$5:$G$500,Budget!$B$3)</f>
        <v/>
      </c>
      <c r="D20" s="44">
        <f>B20-C20</f>
        <v/>
      </c>
      <c r="E20" s="45">
        <f>IF(B20=0,IF(C20=0,0,9),C20/B20)</f>
        <v/>
      </c>
    </row>
    <row r="21">
      <c r="A21" s="43" t="inlineStr">
        <is>
          <t>Pets</t>
        </is>
      </c>
      <c r="B21" s="44" t="n">
        <v>70</v>
      </c>
      <c r="C21" s="44">
        <f>SUMIFS(Transactions!$F$5:$F$500,Transactions!$D$5:$D$500,$A21,Transactions!$G$5:$G$500,Budget!$B$3)</f>
        <v/>
      </c>
      <c r="D21" s="44">
        <f>B21-C21</f>
        <v/>
      </c>
      <c r="E21" s="45">
        <f>IF(B21=0,IF(C21=0,0,9),C21/B21)</f>
        <v/>
      </c>
    </row>
    <row r="22">
      <c r="A22" s="43" t="inlineStr">
        <is>
          <t>Gifts &amp; Donations</t>
        </is>
      </c>
      <c r="B22" s="44" t="n">
        <v>60</v>
      </c>
      <c r="C22" s="44">
        <f>SUMIFS(Transactions!$F$5:$F$500,Transactions!$D$5:$D$500,$A22,Transactions!$G$5:$G$500,Budget!$B$3)</f>
        <v/>
      </c>
      <c r="D22" s="44">
        <f>B22-C22</f>
        <v/>
      </c>
      <c r="E22" s="45">
        <f>IF(B22=0,IF(C22=0,0,9),C22/B22)</f>
        <v/>
      </c>
    </row>
    <row r="23">
      <c r="A23" s="43" t="inlineStr">
        <is>
          <t>Travel</t>
        </is>
      </c>
      <c r="B23" s="44" t="n">
        <v>150</v>
      </c>
      <c r="C23" s="44">
        <f>SUMIFS(Transactions!$F$5:$F$500,Transactions!$D$5:$D$500,$A23,Transactions!$G$5:$G$500,Budget!$B$3)</f>
        <v/>
      </c>
      <c r="D23" s="44">
        <f>B23-C23</f>
        <v/>
      </c>
      <c r="E23" s="45">
        <f>IF(B23=0,IF(C23=0,0,9),C23/B23)</f>
        <v/>
      </c>
    </row>
    <row r="24">
      <c r="A24" s="42" t="inlineStr">
        <is>
          <t>SAVINGS</t>
        </is>
      </c>
    </row>
    <row r="25">
      <c r="A25" s="43" t="inlineStr">
        <is>
          <t>Savings/TFSA</t>
        </is>
      </c>
      <c r="B25" s="44" t="n">
        <v>700</v>
      </c>
      <c r="C25" s="44">
        <f>SUMIFS(Transactions!$F$5:$F$500,Transactions!$D$5:$D$500,$A25,Transactions!$G$5:$G$500,Budget!$B$3)</f>
        <v/>
      </c>
      <c r="D25" s="44">
        <f>B25-C25</f>
        <v/>
      </c>
      <c r="E25" s="45">
        <f>IF(B25=0,IF(C25=0,0,9),C25/B25)</f>
        <v/>
      </c>
    </row>
    <row r="26">
      <c r="A26" s="46" t="inlineStr">
        <is>
          <t>TOTAL</t>
        </is>
      </c>
      <c r="B26" s="47">
        <f>SUM(B8:B25)</f>
        <v/>
      </c>
      <c r="C26" s="47">
        <f>SUM(C8:C25)</f>
        <v/>
      </c>
      <c r="D26" s="47">
        <f>SUM(D8:D25)</f>
        <v/>
      </c>
      <c r="E26" s="48">
        <f>IFERROR(C26/B26,0)</f>
        <v/>
      </c>
    </row>
  </sheetData>
  <mergeCells count="8">
    <mergeCell ref="A4:E4"/>
    <mergeCell ref="A24:E24"/>
    <mergeCell ref="A2:E2"/>
    <mergeCell ref="A26"/>
    <mergeCell ref="A7:E7"/>
    <mergeCell ref="A1:E1"/>
    <mergeCell ref="C3:E3"/>
    <mergeCell ref="A13:E13"/>
  </mergeCells>
  <conditionalFormatting sqref="E8:E23">
    <cfRule type="cellIs" priority="1" operator="lessThan" dxfId="0">
      <formula>0.8</formula>
    </cfRule>
    <cfRule type="cellIs" priority="2" operator="between" dxfId="1">
      <formula>0.8</formula>
      <formula>1</formula>
    </cfRule>
    <cfRule type="cellIs" priority="3" operator="greaterThan" dxfId="2">
      <formula>1</formula>
    </cfRule>
  </conditionalFormatting>
  <conditionalFormatting sqref="E25">
    <cfRule type="cellIs" priority="4" operator="greaterThanOrEqual" dxfId="0">
      <formula>1</formula>
    </cfRule>
    <cfRule type="cellIs" priority="5" operator="between" dxfId="1">
      <formula>0.8</formula>
      <formula>0.9999</formula>
    </cfRule>
    <cfRule type="cellIs" priority="6" operator="lessThan" dxfId="2">
      <formula>0.8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FF38BDF8"/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3" customWidth="1" min="2" max="2"/>
    <col width="16" customWidth="1" min="3" max="3"/>
    <col width="13" customWidth="1" min="4" max="4"/>
    <col width="24" customWidth="1" min="5" max="5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Irregular, lump-sum costs — set aside a little each month so they don't blow up your budget. Monthly set-aside = annual cost ÷ 12. Add the total to your Savings budget.</t>
        </is>
      </c>
    </row>
    <row r="5" ht="18" customHeight="1">
      <c r="A5" s="29" t="inlineStr">
        <is>
          <t>Item</t>
        </is>
      </c>
      <c r="B5" s="29" t="inlineStr">
        <is>
          <t>Annual Cost</t>
        </is>
      </c>
      <c r="C5" s="29" t="inlineStr">
        <is>
          <t>Monthly Set-Aside</t>
        </is>
      </c>
      <c r="D5" s="29" t="inlineStr">
        <is>
          <t>Saved So Far</t>
        </is>
      </c>
      <c r="E5" s="29" t="inlineStr">
        <is>
          <t>Notes</t>
        </is>
      </c>
    </row>
    <row r="6">
      <c r="A6" s="49" t="inlineStr">
        <is>
          <t>Property tax</t>
        </is>
      </c>
      <c r="B6" s="50" t="n">
        <v>3600</v>
      </c>
      <c r="C6" s="51">
        <f>ROUND(B6/12,2)</f>
        <v/>
      </c>
      <c r="D6" s="50" t="n">
        <v>0</v>
      </c>
      <c r="E6" s="52" t="inlineStr">
        <is>
          <t>Often billed 2–4×/year</t>
        </is>
      </c>
    </row>
    <row r="7">
      <c r="A7" s="53" t="inlineStr">
        <is>
          <t>Car maintenance &amp; tires</t>
        </is>
      </c>
      <c r="B7" s="54" t="n">
        <v>1200</v>
      </c>
      <c r="C7" s="55">
        <f>ROUND(B7/12,2)</f>
        <v/>
      </c>
      <c r="D7" s="54" t="n">
        <v>0</v>
      </c>
      <c r="E7" s="56" t="inlineStr">
        <is>
          <t>Oil, brakes, winter tires</t>
        </is>
      </c>
    </row>
    <row r="8">
      <c r="A8" s="49" t="inlineStr">
        <is>
          <t>Home repairs</t>
        </is>
      </c>
      <c r="B8" s="50" t="n">
        <v>1800</v>
      </c>
      <c r="C8" s="51">
        <f>ROUND(B8/12,2)</f>
        <v/>
      </c>
      <c r="D8" s="50" t="n">
        <v>0</v>
      </c>
      <c r="E8" s="52" t="inlineStr">
        <is>
          <t>Furnace, roof, appliances</t>
        </is>
      </c>
    </row>
    <row r="9">
      <c r="A9" s="53" t="inlineStr">
        <is>
          <t>Holidays &amp; gifts</t>
        </is>
      </c>
      <c r="B9" s="54" t="n">
        <v>1500</v>
      </c>
      <c r="C9" s="55">
        <f>ROUND(B9/12,2)</f>
        <v/>
      </c>
      <c r="D9" s="54" t="n">
        <v>0</v>
      </c>
      <c r="E9" s="56" t="inlineStr">
        <is>
          <t>December + birthdays</t>
        </is>
      </c>
    </row>
    <row r="10">
      <c r="A10" s="49" t="inlineStr">
        <is>
          <t>Annual subscriptions</t>
        </is>
      </c>
      <c r="B10" s="50" t="n">
        <v>360</v>
      </c>
      <c r="C10" s="51">
        <f>ROUND(B10/12,2)</f>
        <v/>
      </c>
      <c r="D10" s="50" t="n">
        <v>0</v>
      </c>
      <c r="E10" s="52" t="inlineStr">
        <is>
          <t>Renew once a year</t>
        </is>
      </c>
    </row>
    <row r="11">
      <c r="A11" s="53" t="inlineStr">
        <is>
          <t>Insurance deductible buffer</t>
        </is>
      </c>
      <c r="B11" s="54" t="n">
        <v>600</v>
      </c>
      <c r="C11" s="55">
        <f>ROUND(B11/12,2)</f>
        <v/>
      </c>
      <c r="D11" s="54" t="n">
        <v>0</v>
      </c>
      <c r="E11" s="56" t="inlineStr">
        <is>
          <t>In case of a claim</t>
        </is>
      </c>
    </row>
    <row r="12">
      <c r="A12" s="57" t="inlineStr">
        <is>
          <t>TOTAL</t>
        </is>
      </c>
      <c r="B12" s="58">
        <f>SUM(B6:B11)</f>
        <v/>
      </c>
      <c r="C12" s="59">
        <f>SUM(C6:C11)</f>
        <v/>
      </c>
      <c r="D12" s="60" t="n"/>
      <c r="E12" s="60" t="n"/>
    </row>
  </sheetData>
  <mergeCells count="3">
    <mergeCell ref="A2:E2"/>
    <mergeCell ref="A1:E1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FFFF6B35"/>
    <outlinePr summaryBelow="1" summaryRight="1"/>
    <pageSetUpPr/>
  </sheetPr>
  <dimension ref="A1:F2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List what you own (Assets) and what you owe (Liabilities). Three liabilities pull from the Debt Payoff tab; update the other balances yourself each month (they don't sync from Transactions). Log the monthly snapshot to watch the trend.</t>
        </is>
      </c>
    </row>
    <row r="5" ht="18" customHeight="1">
      <c r="A5" s="29" t="inlineStr">
        <is>
          <t>Assets</t>
        </is>
      </c>
      <c r="B5" s="29" t="inlineStr">
        <is>
          <t>Value</t>
        </is>
      </c>
      <c r="D5" s="29" t="inlineStr">
        <is>
          <t>Liabilities</t>
        </is>
      </c>
      <c r="E5" s="29" t="inlineStr">
        <is>
          <t>Balance</t>
        </is>
      </c>
    </row>
    <row r="6">
      <c r="A6" s="31" t="inlineStr">
        <is>
          <t>Chequing</t>
        </is>
      </c>
      <c r="B6" s="61" t="n">
        <v>3200</v>
      </c>
      <c r="D6" s="31" t="inlineStr">
        <is>
          <t>Mortgage</t>
        </is>
      </c>
      <c r="E6" s="61" t="n">
        <v>378000</v>
      </c>
    </row>
    <row r="7">
      <c r="A7" s="35" t="inlineStr">
        <is>
          <t>Savings</t>
        </is>
      </c>
      <c r="B7" s="62" t="n">
        <v>9500</v>
      </c>
      <c r="D7" s="35" t="inlineStr">
        <is>
          <t>Credit Card</t>
        </is>
      </c>
      <c r="E7" s="62">
        <f>'Debt Payoff'!$B$6</f>
        <v/>
      </c>
    </row>
    <row r="8">
      <c r="A8" s="31" t="inlineStr">
        <is>
          <t>TFSA</t>
        </is>
      </c>
      <c r="B8" s="61" t="n">
        <v>28400</v>
      </c>
      <c r="D8" s="31" t="inlineStr">
        <is>
          <t>Car Loan</t>
        </is>
      </c>
      <c r="E8" s="61">
        <f>'Debt Payoff'!$B$7</f>
        <v/>
      </c>
    </row>
    <row r="9">
      <c r="A9" s="35" t="inlineStr">
        <is>
          <t>RRSP</t>
        </is>
      </c>
      <c r="B9" s="62" t="n">
        <v>41200</v>
      </c>
      <c r="D9" s="35" t="inlineStr">
        <is>
          <t>Student Loan</t>
        </is>
      </c>
      <c r="E9" s="62">
        <f>'Debt Payoff'!$B$8</f>
        <v/>
      </c>
    </row>
    <row r="10">
      <c r="A10" s="31" t="inlineStr">
        <is>
          <t>FHSA</t>
        </is>
      </c>
      <c r="B10" s="61" t="n">
        <v>6000</v>
      </c>
      <c r="D10" s="31" t="inlineStr">
        <is>
          <t>Other</t>
        </is>
      </c>
      <c r="E10" s="61" t="n">
        <v>0</v>
      </c>
    </row>
    <row r="11">
      <c r="A11" s="35" t="inlineStr">
        <is>
          <t>Home</t>
        </is>
      </c>
      <c r="B11" s="62" t="n">
        <v>540000</v>
      </c>
    </row>
    <row r="12">
      <c r="A12" s="31" t="inlineStr">
        <is>
          <t>Vehicle</t>
        </is>
      </c>
      <c r="B12" s="61" t="n">
        <v>18000</v>
      </c>
    </row>
    <row r="13">
      <c r="A13" s="35" t="inlineStr">
        <is>
          <t>Other</t>
        </is>
      </c>
      <c r="B13" s="62" t="n">
        <v>2500</v>
      </c>
    </row>
    <row r="14">
      <c r="A14" s="39" t="inlineStr">
        <is>
          <t>Total Assets</t>
        </is>
      </c>
      <c r="B14" s="63">
        <f>SUM(B6:B13)</f>
        <v/>
      </c>
      <c r="D14" s="39" t="inlineStr">
        <is>
          <t>Total Liabilities</t>
        </is>
      </c>
      <c r="E14" s="63">
        <f>SUM(E6:E10)</f>
        <v/>
      </c>
    </row>
    <row r="16">
      <c r="A16" s="64" t="inlineStr">
        <is>
          <t>NET WORTH</t>
        </is>
      </c>
      <c r="C16" s="65">
        <f>B14-E14</f>
        <v/>
      </c>
    </row>
    <row r="17">
      <c r="A17" s="41" t="inlineStr">
        <is>
          <t>Note: RRSP is shown before tax — you'll owe income tax on withdrawal, so its after-tax value is lower. Home value is before selling costs.</t>
        </is>
      </c>
    </row>
    <row r="19">
      <c r="A19" s="66" t="inlineStr">
        <is>
          <t>Monthly snapshot</t>
        </is>
      </c>
    </row>
    <row r="20" ht="18" customHeight="1">
      <c r="A20" s="29" t="inlineStr">
        <is>
          <t>Month</t>
        </is>
      </c>
      <c r="B20" s="29" t="inlineStr">
        <is>
          <t>Assets</t>
        </is>
      </c>
      <c r="C20" s="29" t="inlineStr">
        <is>
          <t>Liabilities</t>
        </is>
      </c>
      <c r="D20" s="29" t="inlineStr">
        <is>
          <t>Net Worth</t>
        </is>
      </c>
    </row>
    <row r="21">
      <c r="A21" s="31" t="inlineStr">
        <is>
          <t>2026-01</t>
        </is>
      </c>
      <c r="B21" s="61" t="n">
        <v>632000</v>
      </c>
      <c r="C21" s="61" t="n">
        <v>410000</v>
      </c>
      <c r="D21" s="61">
        <f>B21-C21</f>
        <v/>
      </c>
    </row>
    <row r="22">
      <c r="A22" s="35" t="inlineStr">
        <is>
          <t>2026-02</t>
        </is>
      </c>
      <c r="B22" s="62" t="n">
        <v>638500</v>
      </c>
      <c r="C22" s="62" t="n">
        <v>407000</v>
      </c>
      <c r="D22" s="62">
        <f>B22-C22</f>
        <v/>
      </c>
    </row>
    <row r="23">
      <c r="A23" s="31" t="inlineStr">
        <is>
          <t>2026-03</t>
        </is>
      </c>
      <c r="B23" s="61" t="n">
        <v>644000</v>
      </c>
      <c r="C23" s="61" t="n">
        <v>404500</v>
      </c>
      <c r="D23" s="61">
        <f>B23-C23</f>
        <v/>
      </c>
    </row>
    <row r="24">
      <c r="A24" s="35" t="inlineStr">
        <is>
          <t>2026-04</t>
        </is>
      </c>
      <c r="B24" s="62" t="n">
        <v>641000</v>
      </c>
      <c r="C24" s="62" t="n">
        <v>402000</v>
      </c>
      <c r="D24" s="62">
        <f>B24-C24</f>
        <v/>
      </c>
    </row>
    <row r="25">
      <c r="A25" s="31" t="inlineStr">
        <is>
          <t>2026-05</t>
        </is>
      </c>
      <c r="B25" s="61" t="n">
        <v>647500</v>
      </c>
      <c r="C25" s="61" t="n">
        <v>401200</v>
      </c>
      <c r="D25" s="61">
        <f>B25-C25</f>
        <v/>
      </c>
    </row>
    <row r="26">
      <c r="A26" s="35" t="inlineStr">
        <is>
          <t>2026-06</t>
        </is>
      </c>
      <c r="B26" s="62" t="n">
        <v>648800</v>
      </c>
      <c r="C26" s="62" t="n">
        <v>402200</v>
      </c>
      <c r="D26" s="62">
        <f>B26-C26</f>
        <v/>
      </c>
    </row>
  </sheetData>
  <mergeCells count="6">
    <mergeCell ref="A2:F2"/>
    <mergeCell ref="A16:B16"/>
    <mergeCell ref="C16:D16"/>
    <mergeCell ref="A1:F1"/>
    <mergeCell ref="A17:F17"/>
    <mergeCell ref="A3:F3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FFFF6B35"/>
    <outlinePr summaryBelow="1" summaryRight="1"/>
    <pageSetUpPr/>
  </sheetPr>
  <dimension ref="A1:I2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3" customWidth="1" min="3" max="3"/>
    <col width="13" customWidth="1" min="4" max="4"/>
    <col width="13" customWidth="1" min="5" max="5"/>
    <col width="14" customWidth="1" min="6" max="6"/>
    <col width="11" customWidth="1" min="7" max="7"/>
    <col width="16" customWidth="1" min="8" max="8"/>
    <col width="24" customWidth="1" min="9" max="9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Set a target and a monthly contribution. Forecast finish, the monthly top-up needed to hit your date, and the progress bar all update automatically. Common Canadian goals: TFSA, RRSP, FHSA (first home).</t>
        </is>
      </c>
    </row>
    <row r="5" ht="18" customHeight="1">
      <c r="A5" s="29" t="inlineStr">
        <is>
          <t>Goal</t>
        </is>
      </c>
      <c r="B5" s="29" t="inlineStr">
        <is>
          <t>Target $</t>
        </is>
      </c>
      <c r="C5" s="29" t="inlineStr">
        <is>
          <t>Target Date</t>
        </is>
      </c>
      <c r="D5" s="29" t="inlineStr">
        <is>
          <t>Saved So Far</t>
        </is>
      </c>
      <c r="E5" s="29" t="inlineStr">
        <is>
          <t>Monthly Contribution</t>
        </is>
      </c>
      <c r="F5" s="29" t="inlineStr">
        <is>
          <t>Forecast Finish</t>
        </is>
      </c>
      <c r="G5" s="29" t="inlineStr">
        <is>
          <t>On Track?</t>
        </is>
      </c>
      <c r="H5" s="29" t="inlineStr">
        <is>
          <t>Need/mo to Hit Date</t>
        </is>
      </c>
      <c r="I5" s="29" t="inlineStr">
        <is>
          <t>Progress</t>
        </is>
      </c>
    </row>
    <row r="6">
      <c r="A6" s="49" t="inlineStr">
        <is>
          <t>Emergency fund</t>
        </is>
      </c>
      <c r="B6" s="50" t="n">
        <v>15000</v>
      </c>
      <c r="C6" s="67" t="n">
        <v>46752</v>
      </c>
      <c r="D6" s="50" t="n">
        <v>6000</v>
      </c>
      <c r="E6" s="50" t="n">
        <v>750</v>
      </c>
      <c r="F6" s="67">
        <f>IF($A6="","",IF(D6&gt;=B6,"Reached!",IFERROR(EOMONTH(TODAY(),ROUND((B6-D6)/E6+0.49,0)),"—")))</f>
        <v/>
      </c>
      <c r="G6" s="68">
        <f>IF($A6="","",IF(D6&gt;=B6,"Yes",IFERROR(IF(EOMONTH(TODAY(),ROUND((B6-D6)/E6+0.49,0))&lt;=C6,"Yes","No"),"No")))</f>
        <v/>
      </c>
      <c r="H6" s="50">
        <f>IF($A6="","",IF(D6&gt;=B6,0,IFERROR(IF(((YEAR(C6)-YEAR(TODAY()))*12+MONTH(C6)-MONTH(TODAY()))&lt;=0,"Past due",ROUND((B6-D6)/((YEAR(C6)-YEAR(TODAY()))*12+MONTH(C6)-MONTH(TODAY())),2)),"—")))</f>
        <v/>
      </c>
      <c r="I6" s="69">
        <f>IF($A6="","",IFERROR(REPT("▰",ROUND(MIN(D6/B6,1)*10,0))&amp;REPT("▱",10-ROUND(MIN(D6/B6,1)*10,0))&amp;" "&amp;TEXT(MIN(D6/B6,1),"0%"),"—"))</f>
        <v/>
      </c>
    </row>
    <row r="7">
      <c r="A7" s="53" t="inlineStr">
        <is>
          <t>TFSA top-up</t>
        </is>
      </c>
      <c r="B7" s="54" t="n">
        <v>20000</v>
      </c>
      <c r="C7" s="70" t="n">
        <v>46752</v>
      </c>
      <c r="D7" s="54" t="n">
        <v>12000</v>
      </c>
      <c r="E7" s="54" t="n">
        <v>600</v>
      </c>
      <c r="F7" s="70">
        <f>IF($A7="","",IF(D7&gt;=B7,"Reached!",IFERROR(EOMONTH(TODAY(),ROUND((B7-D7)/E7+0.49,0)),"—")))</f>
        <v/>
      </c>
      <c r="G7" s="71">
        <f>IF($A7="","",IF(D7&gt;=B7,"Yes",IFERROR(IF(EOMONTH(TODAY(),ROUND((B7-D7)/E7+0.49,0))&lt;=C7,"Yes","No"),"No")))</f>
        <v/>
      </c>
      <c r="H7" s="54">
        <f>IF($A7="","",IF(D7&gt;=B7,0,IFERROR(IF(((YEAR(C7)-YEAR(TODAY()))*12+MONTH(C7)-MONTH(TODAY()))&lt;=0,"Past due",ROUND((B7-D7)/((YEAR(C7)-YEAR(TODAY()))*12+MONTH(C7)-MONTH(TODAY())),2)),"—")))</f>
        <v/>
      </c>
      <c r="I7" s="72">
        <f>IF($A7="","",IFERROR(REPT("▰",ROUND(MIN(D7/B7,1)*10,0))&amp;REPT("▱",10-ROUND(MIN(D7/B7,1)*10,0))&amp;" "&amp;TEXT(MIN(D7/B7,1),"0%"),"—"))</f>
        <v/>
      </c>
    </row>
    <row r="8">
      <c r="A8" s="49" t="inlineStr">
        <is>
          <t>FHSA — first home</t>
        </is>
      </c>
      <c r="B8" s="50" t="n">
        <v>16000</v>
      </c>
      <c r="C8" s="67" t="n">
        <v>46691</v>
      </c>
      <c r="D8" s="50" t="n">
        <v>3000</v>
      </c>
      <c r="E8" s="50" t="n">
        <v>700</v>
      </c>
      <c r="F8" s="67">
        <f>IF($A8="","",IF(D8&gt;=B8,"Reached!",IFERROR(EOMONTH(TODAY(),ROUND((B8-D8)/E8+0.49,0)),"—")))</f>
        <v/>
      </c>
      <c r="G8" s="68">
        <f>IF($A8="","",IF(D8&gt;=B8,"Yes",IFERROR(IF(EOMONTH(TODAY(),ROUND((B8-D8)/E8+0.49,0))&lt;=C8,"Yes","No"),"No")))</f>
        <v/>
      </c>
      <c r="H8" s="50">
        <f>IF($A8="","",IF(D8&gt;=B8,0,IFERROR(IF(((YEAR(C8)-YEAR(TODAY()))*12+MONTH(C8)-MONTH(TODAY()))&lt;=0,"Past due",ROUND((B8-D8)/((YEAR(C8)-YEAR(TODAY()))*12+MONTH(C8)-MONTH(TODAY())),2)),"—")))</f>
        <v/>
      </c>
      <c r="I8" s="69">
        <f>IF($A8="","",IFERROR(REPT("▰",ROUND(MIN(D8/B8,1)*10,0))&amp;REPT("▱",10-ROUND(MIN(D8/B8,1)*10,0))&amp;" "&amp;TEXT(MIN(D8/B8,1),"0%"),"—"))</f>
        <v/>
      </c>
    </row>
    <row r="9">
      <c r="A9" s="53" t="inlineStr">
        <is>
          <t>Vacation fund</t>
        </is>
      </c>
      <c r="B9" s="54" t="n">
        <v>5000</v>
      </c>
      <c r="C9" s="70" t="n">
        <v>46660</v>
      </c>
      <c r="D9" s="54" t="n">
        <v>1200</v>
      </c>
      <c r="E9" s="54" t="n">
        <v>300</v>
      </c>
      <c r="F9" s="70">
        <f>IF($A9="","",IF(D9&gt;=B9,"Reached!",IFERROR(EOMONTH(TODAY(),ROUND((B9-D9)/E9+0.49,0)),"—")))</f>
        <v/>
      </c>
      <c r="G9" s="71">
        <f>IF($A9="","",IF(D9&gt;=B9,"Yes",IFERROR(IF(EOMONTH(TODAY(),ROUND((B9-D9)/E9+0.49,0))&lt;=C9,"Yes","No"),"No")))</f>
        <v/>
      </c>
      <c r="H9" s="54">
        <f>IF($A9="","",IF(D9&gt;=B9,0,IFERROR(IF(((YEAR(C9)-YEAR(TODAY()))*12+MONTH(C9)-MONTH(TODAY()))&lt;=0,"Past due",ROUND((B9-D9)/((YEAR(C9)-YEAR(TODAY()))*12+MONTH(C9)-MONTH(TODAY())),2)),"—")))</f>
        <v/>
      </c>
      <c r="I9" s="72">
        <f>IF($A9="","",IFERROR(REPT("▰",ROUND(MIN(D9/B9,1)*10,0))&amp;REPT("▱",10-ROUND(MIN(D9/B9,1)*10,0))&amp;" "&amp;TEXT(MIN(D9/B9,1),"0%"),"—"))</f>
        <v/>
      </c>
    </row>
    <row r="10">
      <c r="A10" s="49" t="inlineStr">
        <is>
          <t>New car fund</t>
        </is>
      </c>
      <c r="B10" s="50" t="n">
        <v>25000</v>
      </c>
      <c r="C10" s="67" t="n">
        <v>47299</v>
      </c>
      <c r="D10" s="50" t="n">
        <v>4000</v>
      </c>
      <c r="E10" s="50" t="n">
        <v>350</v>
      </c>
      <c r="F10" s="67">
        <f>IF($A10="","",IF(D10&gt;=B10,"Reached!",IFERROR(EOMONTH(TODAY(),ROUND((B10-D10)/E10+0.49,0)),"—")))</f>
        <v/>
      </c>
      <c r="G10" s="68">
        <f>IF($A10="","",IF(D10&gt;=B10,"Yes",IFERROR(IF(EOMONTH(TODAY(),ROUND((B10-D10)/E10+0.49,0))&lt;=C10,"Yes","No"),"No")))</f>
        <v/>
      </c>
      <c r="H10" s="50">
        <f>IF($A10="","",IF(D10&gt;=B10,0,IFERROR(IF(((YEAR(C10)-YEAR(TODAY()))*12+MONTH(C10)-MONTH(TODAY()))&lt;=0,"Past due",ROUND((B10-D10)/((YEAR(C10)-YEAR(TODAY()))*12+MONTH(C10)-MONTH(TODAY())),2)),"—")))</f>
        <v/>
      </c>
      <c r="I10" s="69">
        <f>IF($A10="","",IFERROR(REPT("▰",ROUND(MIN(D10/B10,1)*10,0))&amp;REPT("▱",10-ROUND(MIN(D10/B10,1)*10,0))&amp;" "&amp;TEXT(MIN(D10/B10,1),"0%"),"—"))</f>
        <v/>
      </c>
    </row>
    <row r="11">
      <c r="A11" s="53" t="n"/>
      <c r="B11" s="73" t="n"/>
      <c r="C11" s="74" t="n"/>
      <c r="D11" s="73" t="n"/>
      <c r="E11" s="73" t="n"/>
      <c r="F11" s="70">
        <f>IF($A11="","",IF(D11&gt;=B11,"Reached!",IFERROR(EOMONTH(TODAY(),ROUND((B11-D11)/E11+0.49,0)),"—")))</f>
        <v/>
      </c>
      <c r="G11" s="71">
        <f>IF($A11="","",IF(D11&gt;=B11,"Yes",IFERROR(IF(EOMONTH(TODAY(),ROUND((B11-D11)/E11+0.49,0))&lt;=C11,"Yes","No"),"No")))</f>
        <v/>
      </c>
      <c r="H11" s="54">
        <f>IF($A11="","",IF(D11&gt;=B11,0,IFERROR(IF(((YEAR(C11)-YEAR(TODAY()))*12+MONTH(C11)-MONTH(TODAY()))&lt;=0,"Past due",ROUND((B11-D11)/((YEAR(C11)-YEAR(TODAY()))*12+MONTH(C11)-MONTH(TODAY())),2)),"—")))</f>
        <v/>
      </c>
      <c r="I11" s="72">
        <f>IF($A11="","",IFERROR(REPT("▰",ROUND(MIN(D11/B11,1)*10,0))&amp;REPT("▱",10-ROUND(MIN(D11/B11,1)*10,0))&amp;" "&amp;TEXT(MIN(D11/B11,1),"0%"),"—"))</f>
        <v/>
      </c>
    </row>
    <row r="12">
      <c r="A12" s="49" t="n"/>
      <c r="B12" s="75" t="n"/>
      <c r="C12" s="76" t="n"/>
      <c r="D12" s="75" t="n"/>
      <c r="E12" s="75" t="n"/>
      <c r="F12" s="67">
        <f>IF($A12="","",IF(D12&gt;=B12,"Reached!",IFERROR(EOMONTH(TODAY(),ROUND((B12-D12)/E12+0.49,0)),"—")))</f>
        <v/>
      </c>
      <c r="G12" s="68">
        <f>IF($A12="","",IF(D12&gt;=B12,"Yes",IFERROR(IF(EOMONTH(TODAY(),ROUND((B12-D12)/E12+0.49,0))&lt;=C12,"Yes","No"),"No")))</f>
        <v/>
      </c>
      <c r="H12" s="50">
        <f>IF($A12="","",IF(D12&gt;=B12,0,IFERROR(IF(((YEAR(C12)-YEAR(TODAY()))*12+MONTH(C12)-MONTH(TODAY()))&lt;=0,"Past due",ROUND((B12-D12)/((YEAR(C12)-YEAR(TODAY()))*12+MONTH(C12)-MONTH(TODAY())),2)),"—")))</f>
        <v/>
      </c>
      <c r="I12" s="69">
        <f>IF($A12="","",IFERROR(REPT("▰",ROUND(MIN(D12/B12,1)*10,0))&amp;REPT("▱",10-ROUND(MIN(D12/B12,1)*10,0))&amp;" "&amp;TEXT(MIN(D12/B12,1),"0%"),"—"))</f>
        <v/>
      </c>
    </row>
    <row r="13">
      <c r="A13" s="53" t="n"/>
      <c r="B13" s="73" t="n"/>
      <c r="C13" s="74" t="n"/>
      <c r="D13" s="73" t="n"/>
      <c r="E13" s="73" t="n"/>
      <c r="F13" s="70">
        <f>IF($A13="","",IF(D13&gt;=B13,"Reached!",IFERROR(EOMONTH(TODAY(),ROUND((B13-D13)/E13+0.49,0)),"—")))</f>
        <v/>
      </c>
      <c r="G13" s="71">
        <f>IF($A13="","",IF(D13&gt;=B13,"Yes",IFERROR(IF(EOMONTH(TODAY(),ROUND((B13-D13)/E13+0.49,0))&lt;=C13,"Yes","No"),"No")))</f>
        <v/>
      </c>
      <c r="H13" s="54">
        <f>IF($A13="","",IF(D13&gt;=B13,0,IFERROR(IF(((YEAR(C13)-YEAR(TODAY()))*12+MONTH(C13)-MONTH(TODAY()))&lt;=0,"Past due",ROUND((B13-D13)/((YEAR(C13)-YEAR(TODAY()))*12+MONTH(C13)-MONTH(TODAY())),2)),"—")))</f>
        <v/>
      </c>
      <c r="I13" s="72">
        <f>IF($A13="","",IFERROR(REPT("▰",ROUND(MIN(D13/B13,1)*10,0))&amp;REPT("▱",10-ROUND(MIN(D13/B13,1)*10,0))&amp;" "&amp;TEXT(MIN(D13/B13,1),"0%"),"—"))</f>
        <v/>
      </c>
    </row>
    <row r="14">
      <c r="A14" s="49" t="n"/>
      <c r="B14" s="75" t="n"/>
      <c r="C14" s="76" t="n"/>
      <c r="D14" s="75" t="n"/>
      <c r="E14" s="75" t="n"/>
      <c r="F14" s="67">
        <f>IF($A14="","",IF(D14&gt;=B14,"Reached!",IFERROR(EOMONTH(TODAY(),ROUND((B14-D14)/E14+0.49,0)),"—")))</f>
        <v/>
      </c>
      <c r="G14" s="68">
        <f>IF($A14="","",IF(D14&gt;=B14,"Yes",IFERROR(IF(EOMONTH(TODAY(),ROUND((B14-D14)/E14+0.49,0))&lt;=C14,"Yes","No"),"No")))</f>
        <v/>
      </c>
      <c r="H14" s="50">
        <f>IF($A14="","",IF(D14&gt;=B14,0,IFERROR(IF(((YEAR(C14)-YEAR(TODAY()))*12+MONTH(C14)-MONTH(TODAY()))&lt;=0,"Past due",ROUND((B14-D14)/((YEAR(C14)-YEAR(TODAY()))*12+MONTH(C14)-MONTH(TODAY())),2)),"—")))</f>
        <v/>
      </c>
      <c r="I14" s="69">
        <f>IF($A14="","",IFERROR(REPT("▰",ROUND(MIN(D14/B14,1)*10,0))&amp;REPT("▱",10-ROUND(MIN(D14/B14,1)*10,0))&amp;" "&amp;TEXT(MIN(D14/B14,1),"0%"),"—"))</f>
        <v/>
      </c>
    </row>
    <row r="15">
      <c r="A15" s="53" t="n"/>
      <c r="B15" s="73" t="n"/>
      <c r="C15" s="74" t="n"/>
      <c r="D15" s="73" t="n"/>
      <c r="E15" s="73" t="n"/>
      <c r="F15" s="70">
        <f>IF($A15="","",IF(D15&gt;=B15,"Reached!",IFERROR(EOMONTH(TODAY(),ROUND((B15-D15)/E15+0.49,0)),"—")))</f>
        <v/>
      </c>
      <c r="G15" s="71">
        <f>IF($A15="","",IF(D15&gt;=B15,"Yes",IFERROR(IF(EOMONTH(TODAY(),ROUND((B15-D15)/E15+0.49,0))&lt;=C15,"Yes","No"),"No")))</f>
        <v/>
      </c>
      <c r="H15" s="54">
        <f>IF($A15="","",IF(D15&gt;=B15,0,IFERROR(IF(((YEAR(C15)-YEAR(TODAY()))*12+MONTH(C15)-MONTH(TODAY()))&lt;=0,"Past due",ROUND((B15-D15)/((YEAR(C15)-YEAR(TODAY()))*12+MONTH(C15)-MONTH(TODAY())),2)),"—")))</f>
        <v/>
      </c>
      <c r="I15" s="72">
        <f>IF($A15="","",IFERROR(REPT("▰",ROUND(MIN(D15/B15,1)*10,0))&amp;REPT("▱",10-ROUND(MIN(D15/B15,1)*10,0))&amp;" "&amp;TEXT(MIN(D15/B15,1),"0%"),"—"))</f>
        <v/>
      </c>
    </row>
    <row r="17">
      <c r="A17" s="42" t="inlineStr">
        <is>
          <t>EMERGENCY-FUND GUIDE</t>
        </is>
      </c>
    </row>
    <row r="18">
      <c r="A18" s="77" t="inlineStr">
        <is>
          <t>Essential spending / month</t>
        </is>
      </c>
      <c r="D18" s="78">
        <f>Budget!$B$8+Budget!$B$9+Budget!$B$10+Budget!$B$11+Budget!$B$12+Budget!$B$14+Budget!$B$15+Budget!$B$18</f>
        <v/>
      </c>
    </row>
    <row r="19">
      <c r="A19" s="77" t="inlineStr">
        <is>
          <t>Suggested cushion — 3 months</t>
        </is>
      </c>
      <c r="D19" s="78">
        <f>3*(Budget!$B$8+Budget!$B$9+Budget!$B$10+Budget!$B$11+Budget!$B$12+Budget!$B$14+Budget!$B$15+Budget!$B$18)</f>
        <v/>
      </c>
    </row>
    <row r="20">
      <c r="A20" s="77" t="inlineStr">
        <is>
          <t>Suggested cushion — 6 months</t>
        </is>
      </c>
      <c r="D20" s="78">
        <f>6*(Budget!$B$8+Budget!$B$9+Budget!$B$10+Budget!$B$11+Budget!$B$12+Budget!$B$14+Budget!$B$15+Budget!$B$18)</f>
        <v/>
      </c>
    </row>
    <row r="21">
      <c r="A21" s="41" t="inlineStr">
        <is>
          <t>A common rule of thumb, not advice — adjust for job security and dependents. Your Emergency fund goal above is one way to build it.</t>
        </is>
      </c>
    </row>
    <row r="23">
      <c r="A23" s="41" t="inlineStr">
        <is>
          <t>Forecasts are estimates for education only — not financial advice.</t>
        </is>
      </c>
    </row>
  </sheetData>
  <mergeCells count="6">
    <mergeCell ref="A2:I2"/>
    <mergeCell ref="A1:I1"/>
    <mergeCell ref="A17:I17"/>
    <mergeCell ref="A23:I23"/>
    <mergeCell ref="A3:I3"/>
    <mergeCell ref="A21:I21"/>
  </mergeCells>
  <conditionalFormatting sqref="G6:G15">
    <cfRule type="cellIs" priority="1" operator="equal" dxfId="3">
      <formula>"Yes"</formula>
    </cfRule>
    <cfRule type="cellIs" priority="2" operator="equal" dxfId="4">
      <formula>"No"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FFFF6B35"/>
    <outlinePr summaryBelow="1" summaryRight="1"/>
    <pageSetUpPr/>
  </sheetPr>
  <dimension ref="A1:J2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2" customWidth="1" min="4" max="4"/>
    <col width="12" customWidth="1" min="5" max="5"/>
    <col width="13" customWidth="1" min="6" max="6"/>
    <col width="15" customWidth="1" min="7" max="7"/>
    <col width="15" customWidth="1" min="8" max="8"/>
    <col width="12" customWidth="1" min="9" max="9"/>
    <col width="13" customWidth="1" min="10" max="10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Enter each debt with its rate and payment. 'Months / Interest (if alone)' assume you pay only that debt's own payment. The real plan rolls each freed-up payment onto the next debt — see the Snowball vs Avalanche comparison below.</t>
        </is>
      </c>
    </row>
    <row r="5" ht="18" customHeight="1">
      <c r="A5" s="29" t="inlineStr">
        <is>
          <t>Debt</t>
        </is>
      </c>
      <c r="B5" s="29" t="inlineStr">
        <is>
          <t>Balance</t>
        </is>
      </c>
      <c r="C5" s="29" t="inlineStr">
        <is>
          <t>APR %</t>
        </is>
      </c>
      <c r="D5" s="29" t="inlineStr">
        <is>
          <t>Min Payment</t>
        </is>
      </c>
      <c r="E5" s="29" t="inlineStr">
        <is>
          <t>Extra Payment</t>
        </is>
      </c>
      <c r="F5" s="29" t="inlineStr">
        <is>
          <t>Monthly Payment</t>
        </is>
      </c>
      <c r="G5" s="29" t="inlineStr">
        <is>
          <t>Months (if alone)</t>
        </is>
      </c>
      <c r="H5" s="29" t="inlineStr">
        <is>
          <t>Interest (if alone)</t>
        </is>
      </c>
      <c r="I5" s="29" t="inlineStr">
        <is>
          <t>Snowball Rank</t>
        </is>
      </c>
      <c r="J5" s="29" t="inlineStr">
        <is>
          <t>Avalanche Rank</t>
        </is>
      </c>
    </row>
    <row r="6">
      <c r="A6" s="49" t="inlineStr">
        <is>
          <t>Credit Card</t>
        </is>
      </c>
      <c r="B6" s="50" t="n">
        <v>4200</v>
      </c>
      <c r="C6" s="79" t="n">
        <v>0.1999</v>
      </c>
      <c r="D6" s="50" t="n">
        <v>105</v>
      </c>
      <c r="E6" s="50" t="n">
        <v>200</v>
      </c>
      <c r="F6" s="50">
        <f>IF($A6="","",D6+E6)</f>
        <v/>
      </c>
      <c r="G6" s="80">
        <f>IF($A6="","",IF(F6&lt;=B6*C6/12,"Raise payment",IFERROR(ROUND(NPER(C6/12,-F6,B6)+0.49,0),"—")))</f>
        <v/>
      </c>
      <c r="H6" s="50">
        <f>IF($A6="","",IFERROR(ROUND(F6*NPER(C6/12,-F6,B6)-B6,2),"—"))</f>
        <v/>
      </c>
      <c r="I6" s="80">
        <f>IF($A6="","",COUNTIF($B$6:$B$13,"&lt;"&amp;B6)+1)</f>
        <v/>
      </c>
      <c r="J6" s="80">
        <f>IF($A6="","",COUNTIF($C$6:$C$13,"&gt;"&amp;C6)+1)</f>
        <v/>
      </c>
    </row>
    <row r="7">
      <c r="A7" s="53" t="inlineStr">
        <is>
          <t>Car Loan</t>
        </is>
      </c>
      <c r="B7" s="54" t="n">
        <v>12000</v>
      </c>
      <c r="C7" s="81" t="n">
        <v>0.06900000000000001</v>
      </c>
      <c r="D7" s="54" t="n">
        <v>280</v>
      </c>
      <c r="E7" s="54" t="n">
        <v>0</v>
      </c>
      <c r="F7" s="54">
        <f>IF($A7="","",D7+E7)</f>
        <v/>
      </c>
      <c r="G7" s="82">
        <f>IF($A7="","",IF(F7&lt;=B7*C7/12,"Raise payment",IFERROR(ROUND(NPER(C7/12,-F7,B7)+0.49,0),"—")))</f>
        <v/>
      </c>
      <c r="H7" s="54">
        <f>IF($A7="","",IFERROR(ROUND(F7*NPER(C7/12,-F7,B7)-B7,2),"—"))</f>
        <v/>
      </c>
      <c r="I7" s="82">
        <f>IF($A7="","",COUNTIF($B$6:$B$13,"&lt;"&amp;B7)+1)</f>
        <v/>
      </c>
      <c r="J7" s="82">
        <f>IF($A7="","",COUNTIF($C$6:$C$13,"&gt;"&amp;C7)+1)</f>
        <v/>
      </c>
    </row>
    <row r="8">
      <c r="A8" s="49" t="inlineStr">
        <is>
          <t>Student Loan</t>
        </is>
      </c>
      <c r="B8" s="50" t="n">
        <v>8000</v>
      </c>
      <c r="C8" s="79" t="n">
        <v>0.045</v>
      </c>
      <c r="D8" s="50" t="n">
        <v>150</v>
      </c>
      <c r="E8" s="50" t="n">
        <v>50</v>
      </c>
      <c r="F8" s="50">
        <f>IF($A8="","",D8+E8)</f>
        <v/>
      </c>
      <c r="G8" s="80">
        <f>IF($A8="","",IF(F8&lt;=B8*C8/12,"Raise payment",IFERROR(ROUND(NPER(C8/12,-F8,B8)+0.49,0),"—")))</f>
        <v/>
      </c>
      <c r="H8" s="50">
        <f>IF($A8="","",IFERROR(ROUND(F8*NPER(C8/12,-F8,B8)-B8,2),"—"))</f>
        <v/>
      </c>
      <c r="I8" s="80">
        <f>IF($A8="","",COUNTIF($B$6:$B$13,"&lt;"&amp;B8)+1)</f>
        <v/>
      </c>
      <c r="J8" s="80">
        <f>IF($A8="","",COUNTIF($C$6:$C$13,"&gt;"&amp;C8)+1)</f>
        <v/>
      </c>
    </row>
    <row r="9">
      <c r="A9" s="53" t="n"/>
      <c r="B9" s="73" t="n"/>
      <c r="C9" s="83" t="n"/>
      <c r="D9" s="73" t="n"/>
      <c r="E9" s="73" t="n"/>
      <c r="F9" s="54">
        <f>IF($A9="","",D9+E9)</f>
        <v/>
      </c>
      <c r="G9" s="82">
        <f>IF($A9="","",IF(F9&lt;=B9*C9/12,"Raise payment",IFERROR(ROUND(NPER(C9/12,-F9,B9)+0.49,0),"—")))</f>
        <v/>
      </c>
      <c r="H9" s="54">
        <f>IF($A9="","",IFERROR(ROUND(F9*NPER(C9/12,-F9,B9)-B9,2),"—"))</f>
        <v/>
      </c>
      <c r="I9" s="82">
        <f>IF($A9="","",COUNTIF($B$6:$B$13,"&lt;"&amp;B9)+1)</f>
        <v/>
      </c>
      <c r="J9" s="82">
        <f>IF($A9="","",COUNTIF($C$6:$C$13,"&gt;"&amp;C9)+1)</f>
        <v/>
      </c>
    </row>
    <row r="10">
      <c r="A10" s="49" t="n"/>
      <c r="B10" s="75" t="n"/>
      <c r="C10" s="84" t="n"/>
      <c r="D10" s="75" t="n"/>
      <c r="E10" s="75" t="n"/>
      <c r="F10" s="50">
        <f>IF($A10="","",D10+E10)</f>
        <v/>
      </c>
      <c r="G10" s="80">
        <f>IF($A10="","",IF(F10&lt;=B10*C10/12,"Raise payment",IFERROR(ROUND(NPER(C10/12,-F10,B10)+0.49,0),"—")))</f>
        <v/>
      </c>
      <c r="H10" s="50">
        <f>IF($A10="","",IFERROR(ROUND(F10*NPER(C10/12,-F10,B10)-B10,2),"—"))</f>
        <v/>
      </c>
      <c r="I10" s="80">
        <f>IF($A10="","",COUNTIF($B$6:$B$13,"&lt;"&amp;B10)+1)</f>
        <v/>
      </c>
      <c r="J10" s="80">
        <f>IF($A10="","",COUNTIF($C$6:$C$13,"&gt;"&amp;C10)+1)</f>
        <v/>
      </c>
    </row>
    <row r="11">
      <c r="A11" s="53" t="n"/>
      <c r="B11" s="73" t="n"/>
      <c r="C11" s="83" t="n"/>
      <c r="D11" s="73" t="n"/>
      <c r="E11" s="73" t="n"/>
      <c r="F11" s="54">
        <f>IF($A11="","",D11+E11)</f>
        <v/>
      </c>
      <c r="G11" s="82">
        <f>IF($A11="","",IF(F11&lt;=B11*C11/12,"Raise payment",IFERROR(ROUND(NPER(C11/12,-F11,B11)+0.49,0),"—")))</f>
        <v/>
      </c>
      <c r="H11" s="54">
        <f>IF($A11="","",IFERROR(ROUND(F11*NPER(C11/12,-F11,B11)-B11,2),"—"))</f>
        <v/>
      </c>
      <c r="I11" s="82">
        <f>IF($A11="","",COUNTIF($B$6:$B$13,"&lt;"&amp;B11)+1)</f>
        <v/>
      </c>
      <c r="J11" s="82">
        <f>IF($A11="","",COUNTIF($C$6:$C$13,"&gt;"&amp;C11)+1)</f>
        <v/>
      </c>
    </row>
    <row r="12">
      <c r="A12" s="49" t="n"/>
      <c r="B12" s="75" t="n"/>
      <c r="C12" s="84" t="n"/>
      <c r="D12" s="75" t="n"/>
      <c r="E12" s="75" t="n"/>
      <c r="F12" s="50">
        <f>IF($A12="","",D12+E12)</f>
        <v/>
      </c>
      <c r="G12" s="80">
        <f>IF($A12="","",IF(F12&lt;=B12*C12/12,"Raise payment",IFERROR(ROUND(NPER(C12/12,-F12,B12)+0.49,0),"—")))</f>
        <v/>
      </c>
      <c r="H12" s="50">
        <f>IF($A12="","",IFERROR(ROUND(F12*NPER(C12/12,-F12,B12)-B12,2),"—"))</f>
        <v/>
      </c>
      <c r="I12" s="80">
        <f>IF($A12="","",COUNTIF($B$6:$B$13,"&lt;"&amp;B12)+1)</f>
        <v/>
      </c>
      <c r="J12" s="80">
        <f>IF($A12="","",COUNTIF($C$6:$C$13,"&gt;"&amp;C12)+1)</f>
        <v/>
      </c>
    </row>
    <row r="13">
      <c r="A13" s="53" t="n"/>
      <c r="B13" s="73" t="n"/>
      <c r="C13" s="83" t="n"/>
      <c r="D13" s="73" t="n"/>
      <c r="E13" s="73" t="n"/>
      <c r="F13" s="54">
        <f>IF($A13="","",D13+E13)</f>
        <v/>
      </c>
      <c r="G13" s="82">
        <f>IF($A13="","",IF(F13&lt;=B13*C13/12,"Raise payment",IFERROR(ROUND(NPER(C13/12,-F13,B13)+0.49,0),"—")))</f>
        <v/>
      </c>
      <c r="H13" s="54">
        <f>IF($A13="","",IFERROR(ROUND(F13*NPER(C13/12,-F13,B13)-B13,2),"—"))</f>
        <v/>
      </c>
      <c r="I13" s="82">
        <f>IF($A13="","",COUNTIF($B$6:$B$13,"&lt;"&amp;B13)+1)</f>
        <v/>
      </c>
      <c r="J13" s="82">
        <f>IF($A13="","",COUNTIF($C$6:$C$13,"&gt;"&amp;C13)+1)</f>
        <v/>
      </c>
    </row>
    <row r="14">
      <c r="A14" s="46" t="inlineStr">
        <is>
          <t>TOTAL DEBT</t>
        </is>
      </c>
      <c r="B14" s="85">
        <f>SUM(B6:B13)</f>
        <v/>
      </c>
    </row>
    <row r="16">
      <c r="A16" s="42" t="inlineStr">
        <is>
          <t>SNOWBALL vs AVALANCHE  —  roll each freed-up payment onto the next debt</t>
        </is>
      </c>
    </row>
    <row r="17" ht="18" customHeight="1">
      <c r="A17" s="29" t="inlineStr">
        <is>
          <t>Strategy</t>
        </is>
      </c>
      <c r="B17" s="29" t="inlineStr">
        <is>
          <t>Debt-free in</t>
        </is>
      </c>
      <c r="C17" s="29" t="inlineStr">
        <is>
          <t>Total interest</t>
        </is>
      </c>
    </row>
    <row r="18">
      <c r="A18" s="86" t="inlineStr">
        <is>
          <t>Avalanche  (Credit Card → Car Loan → Student Loan)</t>
        </is>
      </c>
      <c r="B18" s="80" t="inlineStr">
        <is>
          <t>34 months</t>
        </is>
      </c>
      <c r="C18" s="50" t="n">
        <v>2481.35</v>
      </c>
    </row>
    <row r="19">
      <c r="A19" s="87" t="inlineStr">
        <is>
          <t>Snowball  (Credit Card → Student Loan → Car Loan)</t>
        </is>
      </c>
      <c r="B19" s="82" t="inlineStr">
        <is>
          <t>35 months</t>
        </is>
      </c>
      <c r="C19" s="54" t="n">
        <v>2591.18</v>
      </c>
    </row>
    <row r="20">
      <c r="A20" s="88" t="inlineStr">
        <is>
          <t>Avalanche costs about $110 less interest here; snowball can feel easier (a quicker first win). ↻ One-time estimate for the debts above — rerun the builder if you change them.</t>
        </is>
      </c>
    </row>
    <row r="21"/>
    <row r="23">
      <c r="A23" s="41" t="inlineStr">
        <is>
          <t>Estimates for education only — not financial advice. Assumes a fixed monthly payment until each debt is cleared.</t>
        </is>
      </c>
    </row>
  </sheetData>
  <mergeCells count="7">
    <mergeCell ref="A1:J1"/>
    <mergeCell ref="A16:E16"/>
    <mergeCell ref="A20:E21"/>
    <mergeCell ref="A3:J3"/>
    <mergeCell ref="A23:E23"/>
    <mergeCell ref="A2:J2"/>
    <mergeCell ref="A1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FFFF6B35"/>
    <outlinePr summaryBelow="1" summaryRight="1"/>
    <pageSetUpPr/>
  </sheetPr>
  <dimension ref="A1:U5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hidden="1" width="13" customWidth="1" min="19" max="19"/>
    <col hidden="1" width="13" customWidth="1" min="20" max="20"/>
    <col hidden="1" width="13" customWidth="1" min="21" max="21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These charts read from your Transactions and Budget — they refresh as you add data. The small tables on the left feed the charts; the month follows the Budget tab's 'Month shown'.</t>
        </is>
      </c>
    </row>
    <row r="5">
      <c r="A5" s="89" t="inlineStr">
        <is>
          <t>Spending by category (month shown)</t>
        </is>
      </c>
    </row>
    <row r="6" ht="18" customHeight="1">
      <c r="A6" s="29" t="inlineStr">
        <is>
          <t>Category</t>
        </is>
      </c>
      <c r="B6" s="29" t="inlineStr">
        <is>
          <t>Spent</t>
        </is>
      </c>
      <c r="S6" s="90" t="inlineStr">
        <is>
          <t>Chart helper — do not edit</t>
        </is>
      </c>
    </row>
    <row r="7">
      <c r="A7" s="31">
        <f>INDEX($S$7:$S$21,MATCH(LARGE($U$7:$U$21,1),$U$7:$U$21,0))</f>
        <v/>
      </c>
      <c r="B7" s="32">
        <f>INDEX($T$7:$T$21,MATCH(LARGE($U$7:$U$21,1),$U$7:$U$21,0))</f>
        <v/>
      </c>
      <c r="S7" t="inlineStr">
        <is>
          <t>Rent/Mortgage</t>
        </is>
      </c>
      <c r="T7" s="91">
        <f>SUMIFS(Transactions!$F$5:$F$500,Transactions!$D$5:$D$500,$S7,Transactions!$C$5:$C$500,"Expense",Transactions!$G$5:$G$500,Budget!$B$3)</f>
        <v/>
      </c>
      <c r="U7">
        <f>T7+(ROW()-7)*0.0001</f>
        <v/>
      </c>
    </row>
    <row r="8">
      <c r="A8" s="35">
        <f>INDEX($S$7:$S$21,MATCH(LARGE($U$7:$U$21,2),$U$7:$U$21,0))</f>
        <v/>
      </c>
      <c r="B8" s="36">
        <f>INDEX($T$7:$T$21,MATCH(LARGE($U$7:$U$21,2),$U$7:$U$21,0))</f>
        <v/>
      </c>
      <c r="S8" t="inlineStr">
        <is>
          <t>Utilities</t>
        </is>
      </c>
      <c r="T8" s="91">
        <f>SUMIFS(Transactions!$F$5:$F$500,Transactions!$D$5:$D$500,$S8,Transactions!$C$5:$C$500,"Expense",Transactions!$G$5:$G$500,Budget!$B$3)</f>
        <v/>
      </c>
      <c r="U8">
        <f>T8+(ROW()-7)*0.0001</f>
        <v/>
      </c>
    </row>
    <row r="9">
      <c r="A9" s="31">
        <f>INDEX($S$7:$S$21,MATCH(LARGE($U$7:$U$21,3),$U$7:$U$21,0))</f>
        <v/>
      </c>
      <c r="B9" s="32">
        <f>INDEX($T$7:$T$21,MATCH(LARGE($U$7:$U$21,3),$U$7:$U$21,0))</f>
        <v/>
      </c>
      <c r="S9" t="inlineStr">
        <is>
          <t>Phone/Internet</t>
        </is>
      </c>
      <c r="T9" s="91">
        <f>SUMIFS(Transactions!$F$5:$F$500,Transactions!$D$5:$D$500,$S9,Transactions!$C$5:$C$500,"Expense",Transactions!$G$5:$G$500,Budget!$B$3)</f>
        <v/>
      </c>
      <c r="U9">
        <f>T9+(ROW()-7)*0.0001</f>
        <v/>
      </c>
    </row>
    <row r="10">
      <c r="A10" s="35">
        <f>INDEX($S$7:$S$21,MATCH(LARGE($U$7:$U$21,4),$U$7:$U$21,0))</f>
        <v/>
      </c>
      <c r="B10" s="36">
        <f>INDEX($T$7:$T$21,MATCH(LARGE($U$7:$U$21,4),$U$7:$U$21,0))</f>
        <v/>
      </c>
      <c r="S10" t="inlineStr">
        <is>
          <t>Insurance</t>
        </is>
      </c>
      <c r="T10" s="91">
        <f>SUMIFS(Transactions!$F$5:$F$500,Transactions!$D$5:$D$500,$S10,Transactions!$C$5:$C$500,"Expense",Transactions!$G$5:$G$500,Budget!$B$3)</f>
        <v/>
      </c>
      <c r="U10">
        <f>T10+(ROW()-7)*0.0001</f>
        <v/>
      </c>
    </row>
    <row r="11">
      <c r="A11" s="31">
        <f>INDEX($S$7:$S$21,MATCH(LARGE($U$7:$U$21,5),$U$7:$U$21,0))</f>
        <v/>
      </c>
      <c r="B11" s="32">
        <f>INDEX($T$7:$T$21,MATCH(LARGE($U$7:$U$21,5),$U$7:$U$21,0))</f>
        <v/>
      </c>
      <c r="S11" t="inlineStr">
        <is>
          <t>Childcare</t>
        </is>
      </c>
      <c r="T11" s="91">
        <f>SUMIFS(Transactions!$F$5:$F$500,Transactions!$D$5:$D$500,$S11,Transactions!$C$5:$C$500,"Expense",Transactions!$G$5:$G$500,Budget!$B$3)</f>
        <v/>
      </c>
      <c r="U11">
        <f>T11+(ROW()-7)*0.0001</f>
        <v/>
      </c>
    </row>
    <row r="12">
      <c r="A12" s="35">
        <f>INDEX($S$7:$S$21,MATCH(LARGE($U$7:$U$21,6),$U$7:$U$21,0))</f>
        <v/>
      </c>
      <c r="B12" s="36">
        <f>INDEX($T$7:$T$21,MATCH(LARGE($U$7:$U$21,6),$U$7:$U$21,0))</f>
        <v/>
      </c>
      <c r="S12" t="inlineStr">
        <is>
          <t>Groceries</t>
        </is>
      </c>
      <c r="T12" s="91">
        <f>SUMIFS(Transactions!$F$5:$F$500,Transactions!$D$5:$D$500,$S12,Transactions!$C$5:$C$500,"Expense",Transactions!$G$5:$G$500,Budget!$B$3)</f>
        <v/>
      </c>
      <c r="U12">
        <f>T12+(ROW()-7)*0.0001</f>
        <v/>
      </c>
    </row>
    <row r="13">
      <c r="A13" s="31">
        <f>INDEX($S$7:$S$21,MATCH(LARGE($U$7:$U$21,7),$U$7:$U$21,0))</f>
        <v/>
      </c>
      <c r="B13" s="32">
        <f>INDEX($T$7:$T$21,MATCH(LARGE($U$7:$U$21,7),$U$7:$U$21,0))</f>
        <v/>
      </c>
      <c r="S13" t="inlineStr">
        <is>
          <t>Transit/Gas</t>
        </is>
      </c>
      <c r="T13" s="91">
        <f>SUMIFS(Transactions!$F$5:$F$500,Transactions!$D$5:$D$500,$S13,Transactions!$C$5:$C$500,"Expense",Transactions!$G$5:$G$500,Budget!$B$3)</f>
        <v/>
      </c>
      <c r="U13">
        <f>T13+(ROW()-7)*0.0001</f>
        <v/>
      </c>
    </row>
    <row r="14">
      <c r="A14" s="35">
        <f>INDEX($S$7:$S$21,MATCH(LARGE($U$7:$U$21,8),$U$7:$U$21,0))</f>
        <v/>
      </c>
      <c r="B14" s="36">
        <f>INDEX($T$7:$T$21,MATCH(LARGE($U$7:$U$21,8),$U$7:$U$21,0))</f>
        <v/>
      </c>
      <c r="S14" t="inlineStr">
        <is>
          <t>Dining Out</t>
        </is>
      </c>
      <c r="T14" s="91">
        <f>SUMIFS(Transactions!$F$5:$F$500,Transactions!$D$5:$D$500,$S14,Transactions!$C$5:$C$500,"Expense",Transactions!$G$5:$G$500,Budget!$B$3)</f>
        <v/>
      </c>
      <c r="U14">
        <f>T14+(ROW()-7)*0.0001</f>
        <v/>
      </c>
    </row>
    <row r="15">
      <c r="A15" s="31">
        <f>INDEX($S$7:$S$21,MATCH(LARGE($U$7:$U$21,9),$U$7:$U$21,0))</f>
        <v/>
      </c>
      <c r="B15" s="32">
        <f>INDEX($T$7:$T$21,MATCH(LARGE($U$7:$U$21,9),$U$7:$U$21,0))</f>
        <v/>
      </c>
      <c r="S15" t="inlineStr">
        <is>
          <t>Subscriptions</t>
        </is>
      </c>
      <c r="T15" s="91">
        <f>SUMIFS(Transactions!$F$5:$F$500,Transactions!$D$5:$D$500,$S15,Transactions!$C$5:$C$500,"Expense",Transactions!$G$5:$G$500,Budget!$B$3)</f>
        <v/>
      </c>
      <c r="U15">
        <f>T15+(ROW()-7)*0.0001</f>
        <v/>
      </c>
    </row>
    <row r="16">
      <c r="A16" s="35">
        <f>INDEX($S$7:$S$21,MATCH(LARGE($U$7:$U$21,10),$U$7:$U$21,0))</f>
        <v/>
      </c>
      <c r="B16" s="36">
        <f>INDEX($T$7:$T$21,MATCH(LARGE($U$7:$U$21,10),$U$7:$U$21,0))</f>
        <v/>
      </c>
      <c r="S16" t="inlineStr">
        <is>
          <t>Health</t>
        </is>
      </c>
      <c r="T16" s="91">
        <f>SUMIFS(Transactions!$F$5:$F$500,Transactions!$D$5:$D$500,$S16,Transactions!$C$5:$C$500,"Expense",Transactions!$G$5:$G$500,Budget!$B$3)</f>
        <v/>
      </c>
      <c r="U16">
        <f>T16+(ROW()-7)*0.0001</f>
        <v/>
      </c>
    </row>
    <row r="17">
      <c r="A17" s="31">
        <f>INDEX($S$7:$S$21,MATCH(LARGE($U$7:$U$21,11),$U$7:$U$21,0))</f>
        <v/>
      </c>
      <c r="B17" s="32">
        <f>INDEX($T$7:$T$21,MATCH(LARGE($U$7:$U$21,11),$U$7:$U$21,0))</f>
        <v/>
      </c>
      <c r="S17" t="inlineStr">
        <is>
          <t>Fun/Other</t>
        </is>
      </c>
      <c r="T17" s="91">
        <f>SUMIFS(Transactions!$F$5:$F$500,Transactions!$D$5:$D$500,$S17,Transactions!$C$5:$C$500,"Expense",Transactions!$G$5:$G$500,Budget!$B$3)</f>
        <v/>
      </c>
      <c r="U17">
        <f>T17+(ROW()-7)*0.0001</f>
        <v/>
      </c>
    </row>
    <row r="18">
      <c r="A18" s="35">
        <f>INDEX($S$7:$S$21,MATCH(LARGE($U$7:$U$21,12),$U$7:$U$21,0))</f>
        <v/>
      </c>
      <c r="B18" s="36">
        <f>INDEX($T$7:$T$21,MATCH(LARGE($U$7:$U$21,12),$U$7:$U$21,0))</f>
        <v/>
      </c>
      <c r="S18" t="inlineStr">
        <is>
          <t>Clothing</t>
        </is>
      </c>
      <c r="T18" s="91">
        <f>SUMIFS(Transactions!$F$5:$F$500,Transactions!$D$5:$D$500,$S18,Transactions!$C$5:$C$500,"Expense",Transactions!$G$5:$G$500,Budget!$B$3)</f>
        <v/>
      </c>
      <c r="U18">
        <f>T18+(ROW()-7)*0.0001</f>
        <v/>
      </c>
    </row>
    <row r="19">
      <c r="A19" s="31">
        <f>INDEX($S$7:$S$21,MATCH(LARGE($U$7:$U$21,13),$U$7:$U$21,0))</f>
        <v/>
      </c>
      <c r="B19" s="32">
        <f>INDEX($T$7:$T$21,MATCH(LARGE($U$7:$U$21,13),$U$7:$U$21,0))</f>
        <v/>
      </c>
      <c r="S19" t="inlineStr">
        <is>
          <t>Pets</t>
        </is>
      </c>
      <c r="T19" s="91">
        <f>SUMIFS(Transactions!$F$5:$F$500,Transactions!$D$5:$D$500,$S19,Transactions!$C$5:$C$500,"Expense",Transactions!$G$5:$G$500,Budget!$B$3)</f>
        <v/>
      </c>
      <c r="U19">
        <f>T19+(ROW()-7)*0.0001</f>
        <v/>
      </c>
    </row>
    <row r="20">
      <c r="A20" s="35">
        <f>INDEX($S$7:$S$21,MATCH(LARGE($U$7:$U$21,14),$U$7:$U$21,0))</f>
        <v/>
      </c>
      <c r="B20" s="36">
        <f>INDEX($T$7:$T$21,MATCH(LARGE($U$7:$U$21,14),$U$7:$U$21,0))</f>
        <v/>
      </c>
      <c r="S20" t="inlineStr">
        <is>
          <t>Gifts &amp; Donations</t>
        </is>
      </c>
      <c r="T20" s="91">
        <f>SUMIFS(Transactions!$F$5:$F$500,Transactions!$D$5:$D$500,$S20,Transactions!$C$5:$C$500,"Expense",Transactions!$G$5:$G$500,Budget!$B$3)</f>
        <v/>
      </c>
      <c r="U20">
        <f>T20+(ROW()-7)*0.0001</f>
        <v/>
      </c>
    </row>
    <row r="21">
      <c r="A21" s="31">
        <f>INDEX($S$7:$S$21,MATCH(LARGE($U$7:$U$21,15),$U$7:$U$21,0))</f>
        <v/>
      </c>
      <c r="B21" s="32">
        <f>INDEX($T$7:$T$21,MATCH(LARGE($U$7:$U$21,15),$U$7:$U$21,0))</f>
        <v/>
      </c>
      <c r="S21" t="inlineStr">
        <is>
          <t>Travel</t>
        </is>
      </c>
      <c r="T21" s="91">
        <f>SUMIFS(Transactions!$F$5:$F$500,Transactions!$D$5:$D$500,$S21,Transactions!$C$5:$C$500,"Expense",Transactions!$G$5:$G$500,Budget!$B$3)</f>
        <v/>
      </c>
      <c r="U21">
        <f>T21+(ROW()-7)*0.0001</f>
        <v/>
      </c>
    </row>
    <row r="23">
      <c r="A23" s="89" t="inlineStr">
        <is>
          <t>Monthly spending trend</t>
        </is>
      </c>
    </row>
    <row r="24" ht="18" customHeight="1">
      <c r="A24" s="29" t="inlineStr">
        <is>
          <t>Month</t>
        </is>
      </c>
      <c r="B24" s="29" t="inlineStr">
        <is>
          <t>Spending</t>
        </is>
      </c>
    </row>
    <row r="25">
      <c r="A25" s="31" t="inlineStr">
        <is>
          <t>2026-03</t>
        </is>
      </c>
      <c r="B25" s="32">
        <f>SUMIFS(Transactions!$F$5:$F$500,Transactions!$C$5:$C$500,"Expense",Transactions!$G$5:$G$500,$A25)</f>
        <v/>
      </c>
    </row>
    <row r="26">
      <c r="A26" s="35" t="inlineStr">
        <is>
          <t>2026-04</t>
        </is>
      </c>
      <c r="B26" s="36">
        <f>SUMIFS(Transactions!$F$5:$F$500,Transactions!$C$5:$C$500,"Expense",Transactions!$G$5:$G$500,$A26)</f>
        <v/>
      </c>
    </row>
    <row r="27">
      <c r="A27" s="31" t="inlineStr">
        <is>
          <t>2026-05</t>
        </is>
      </c>
      <c r="B27" s="32">
        <f>SUMIFS(Transactions!$F$5:$F$500,Transactions!$C$5:$C$500,"Expense",Transactions!$G$5:$G$500,$A27)</f>
        <v/>
      </c>
    </row>
    <row r="28">
      <c r="A28" s="35" t="inlineStr">
        <is>
          <t>2026-06</t>
        </is>
      </c>
      <c r="B28" s="36">
        <f>SUMIFS(Transactions!$F$5:$F$500,Transactions!$C$5:$C$500,"Expense",Transactions!$G$5:$G$500,$A28)</f>
        <v/>
      </c>
    </row>
    <row r="30">
      <c r="A30" s="89" t="inlineStr">
        <is>
          <t>Budget vs actual (month shown)</t>
        </is>
      </c>
    </row>
    <row r="31" ht="18" customHeight="1">
      <c r="A31" s="29" t="inlineStr">
        <is>
          <t>Category</t>
        </is>
      </c>
      <c r="B31" s="29" t="inlineStr">
        <is>
          <t>Budget</t>
        </is>
      </c>
      <c r="C31" s="29" t="inlineStr">
        <is>
          <t>Actual</t>
        </is>
      </c>
    </row>
    <row r="32">
      <c r="A32" s="31" t="inlineStr">
        <is>
          <t>Rent/Mortgage</t>
        </is>
      </c>
      <c r="B32" s="32">
        <f>Budget!$B$8</f>
        <v/>
      </c>
      <c r="C32" s="32">
        <f>Budget!$C$8</f>
        <v/>
      </c>
    </row>
    <row r="33">
      <c r="A33" s="35" t="inlineStr">
        <is>
          <t>Utilities</t>
        </is>
      </c>
      <c r="B33" s="36">
        <f>Budget!$B$9</f>
        <v/>
      </c>
      <c r="C33" s="36">
        <f>Budget!$C$9</f>
        <v/>
      </c>
    </row>
    <row r="34">
      <c r="A34" s="31" t="inlineStr">
        <is>
          <t>Phone/Internet</t>
        </is>
      </c>
      <c r="B34" s="32">
        <f>Budget!$B$10</f>
        <v/>
      </c>
      <c r="C34" s="32">
        <f>Budget!$C$10</f>
        <v/>
      </c>
    </row>
    <row r="35">
      <c r="A35" s="35" t="inlineStr">
        <is>
          <t>Insurance</t>
        </is>
      </c>
      <c r="B35" s="36">
        <f>Budget!$B$11</f>
        <v/>
      </c>
      <c r="C35" s="36">
        <f>Budget!$C$11</f>
        <v/>
      </c>
    </row>
    <row r="36">
      <c r="A36" s="31" t="inlineStr">
        <is>
          <t>Childcare</t>
        </is>
      </c>
      <c r="B36" s="32">
        <f>Budget!$B$12</f>
        <v/>
      </c>
      <c r="C36" s="32">
        <f>Budget!$C$12</f>
        <v/>
      </c>
    </row>
    <row r="37">
      <c r="A37" s="35" t="inlineStr">
        <is>
          <t>Groceries</t>
        </is>
      </c>
      <c r="B37" s="36">
        <f>Budget!$B$14</f>
        <v/>
      </c>
      <c r="C37" s="36">
        <f>Budget!$C$14</f>
        <v/>
      </c>
    </row>
    <row r="38">
      <c r="A38" s="31" t="inlineStr">
        <is>
          <t>Transit/Gas</t>
        </is>
      </c>
      <c r="B38" s="32">
        <f>Budget!$B$15</f>
        <v/>
      </c>
      <c r="C38" s="32">
        <f>Budget!$C$15</f>
        <v/>
      </c>
    </row>
    <row r="39">
      <c r="A39" s="35" t="inlineStr">
        <is>
          <t>Dining Out</t>
        </is>
      </c>
      <c r="B39" s="36">
        <f>Budget!$B$16</f>
        <v/>
      </c>
      <c r="C39" s="36">
        <f>Budget!$C$16</f>
        <v/>
      </c>
    </row>
    <row r="40">
      <c r="A40" s="31" t="inlineStr">
        <is>
          <t>Subscriptions</t>
        </is>
      </c>
      <c r="B40" s="32">
        <f>Budget!$B$17</f>
        <v/>
      </c>
      <c r="C40" s="32">
        <f>Budget!$C$17</f>
        <v/>
      </c>
    </row>
    <row r="41">
      <c r="A41" s="35" t="inlineStr">
        <is>
          <t>Health</t>
        </is>
      </c>
      <c r="B41" s="36">
        <f>Budget!$B$18</f>
        <v/>
      </c>
      <c r="C41" s="36">
        <f>Budget!$C$18</f>
        <v/>
      </c>
    </row>
    <row r="42">
      <c r="A42" s="31" t="inlineStr">
        <is>
          <t>Fun/Other</t>
        </is>
      </c>
      <c r="B42" s="32">
        <f>Budget!$B$19</f>
        <v/>
      </c>
      <c r="C42" s="32">
        <f>Budget!$C$19</f>
        <v/>
      </c>
    </row>
    <row r="43">
      <c r="A43" s="35" t="inlineStr">
        <is>
          <t>Clothing</t>
        </is>
      </c>
      <c r="B43" s="36">
        <f>Budget!$B$20</f>
        <v/>
      </c>
      <c r="C43" s="36">
        <f>Budget!$C$20</f>
        <v/>
      </c>
    </row>
    <row r="44">
      <c r="A44" s="31" t="inlineStr">
        <is>
          <t>Pets</t>
        </is>
      </c>
      <c r="B44" s="32">
        <f>Budget!$B$21</f>
        <v/>
      </c>
      <c r="C44" s="32">
        <f>Budget!$C$21</f>
        <v/>
      </c>
    </row>
    <row r="45">
      <c r="A45" s="35" t="inlineStr">
        <is>
          <t>Gifts &amp; Donations</t>
        </is>
      </c>
      <c r="B45" s="36">
        <f>Budget!$B$22</f>
        <v/>
      </c>
      <c r="C45" s="36">
        <f>Budget!$C$22</f>
        <v/>
      </c>
    </row>
    <row r="46">
      <c r="A46" s="31" t="inlineStr">
        <is>
          <t>Travel</t>
        </is>
      </c>
      <c r="B46" s="32">
        <f>Budget!$B$23</f>
        <v/>
      </c>
      <c r="C46" s="32">
        <f>Budget!$C$23</f>
        <v/>
      </c>
    </row>
    <row r="47">
      <c r="A47" s="35" t="inlineStr">
        <is>
          <t>Savings/TFSA</t>
        </is>
      </c>
      <c r="B47" s="36">
        <f>Budget!$B$25</f>
        <v/>
      </c>
      <c r="C47" s="36">
        <f>Budget!$C$25</f>
        <v/>
      </c>
    </row>
    <row r="49">
      <c r="A49" s="89" t="inlineStr">
        <is>
          <t>Monthly cash flow</t>
        </is>
      </c>
    </row>
    <row r="50" ht="18" customHeight="1">
      <c r="A50" s="29" t="inlineStr">
        <is>
          <t>Month</t>
        </is>
      </c>
      <c r="B50" s="29" t="inlineStr">
        <is>
          <t>Income</t>
        </is>
      </c>
      <c r="C50" s="29" t="inlineStr">
        <is>
          <t>Spending</t>
        </is>
      </c>
      <c r="D50" s="29" t="inlineStr">
        <is>
          <t>Net</t>
        </is>
      </c>
    </row>
    <row r="51">
      <c r="A51" s="31" t="inlineStr">
        <is>
          <t>2026-03</t>
        </is>
      </c>
      <c r="B51" s="32">
        <f>SUMIFS(Transactions!$F$5:$F$500,Transactions!$C$5:$C$500,"Income",Transactions!$G$5:$G$500,$A51)</f>
        <v/>
      </c>
      <c r="C51" s="32">
        <f>SUMIFS(Transactions!$F$5:$F$500,Transactions!$C$5:$C$500,"Expense",Transactions!$G$5:$G$500,$A51)</f>
        <v/>
      </c>
      <c r="D51" s="32">
        <f>B51-C51</f>
        <v/>
      </c>
    </row>
    <row r="52">
      <c r="A52" s="35" t="inlineStr">
        <is>
          <t>2026-04</t>
        </is>
      </c>
      <c r="B52" s="36">
        <f>SUMIFS(Transactions!$F$5:$F$500,Transactions!$C$5:$C$500,"Income",Transactions!$G$5:$G$500,$A52)</f>
        <v/>
      </c>
      <c r="C52" s="36">
        <f>SUMIFS(Transactions!$F$5:$F$500,Transactions!$C$5:$C$500,"Expense",Transactions!$G$5:$G$500,$A52)</f>
        <v/>
      </c>
      <c r="D52" s="36">
        <f>B52-C52</f>
        <v/>
      </c>
    </row>
    <row r="53">
      <c r="A53" s="31" t="inlineStr">
        <is>
          <t>2026-05</t>
        </is>
      </c>
      <c r="B53" s="32">
        <f>SUMIFS(Transactions!$F$5:$F$500,Transactions!$C$5:$C$500,"Income",Transactions!$G$5:$G$500,$A53)</f>
        <v/>
      </c>
      <c r="C53" s="32">
        <f>SUMIFS(Transactions!$F$5:$F$500,Transactions!$C$5:$C$500,"Expense",Transactions!$G$5:$G$500,$A53)</f>
        <v/>
      </c>
      <c r="D53" s="32">
        <f>B53-C53</f>
        <v/>
      </c>
    </row>
    <row r="54">
      <c r="A54" s="35" t="inlineStr">
        <is>
          <t>2026-06</t>
        </is>
      </c>
      <c r="B54" s="36">
        <f>SUMIFS(Transactions!$F$5:$F$500,Transactions!$C$5:$C$500,"Income",Transactions!$G$5:$G$500,$A54)</f>
        <v/>
      </c>
      <c r="C54" s="36">
        <f>SUMIFS(Transactions!$F$5:$F$500,Transactions!$C$5:$C$500,"Expense",Transactions!$G$5:$G$500,$A54)</f>
        <v/>
      </c>
      <c r="D54" s="36">
        <f>B54-C54</f>
        <v/>
      </c>
    </row>
  </sheetData>
  <mergeCells count="3">
    <mergeCell ref="A1:P1"/>
    <mergeCell ref="A3:P3"/>
    <mergeCell ref="A2:P2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tabColor rgb="FF38BDF8"/>
    <outlinePr summaryBelow="1" summaryRight="1"/>
    <pageSetUpPr/>
  </sheetPr>
  <dimension ref="A1:G36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6" customWidth="1" min="4" max="4"/>
    <col width="14" customWidth="1" min="6" max="6"/>
  </cols>
  <sheetData>
    <row r="1" ht="30" customHeight="1">
      <c r="A1" s="26" t="inlineStr">
        <is>
          <t>Dad Finance</t>
        </is>
      </c>
    </row>
    <row r="2" ht="18" customHeight="1">
      <c r="A2" s="27" t="inlineStr">
        <is>
          <t>Money, made simple.</t>
        </is>
      </c>
    </row>
    <row r="3">
      <c r="A3" s="28" t="inlineStr">
        <is>
          <t>Edit these lists to fit your life. The dropdowns, budgets and reports on every other tab read from here.</t>
        </is>
      </c>
    </row>
    <row r="5">
      <c r="A5" s="39" t="inlineStr">
        <is>
          <t>Currency code</t>
        </is>
      </c>
      <c r="B5" s="77" t="inlineStr">
        <is>
          <t>CAD</t>
        </is>
      </c>
    </row>
    <row r="6">
      <c r="A6" s="39" t="inlineStr">
        <is>
          <t>Currency symbol</t>
        </is>
      </c>
      <c r="B6" s="77" t="inlineStr">
        <is>
          <t>$</t>
        </is>
      </c>
    </row>
    <row r="7">
      <c r="A7" s="41" t="inlineStr">
        <is>
          <t>To switch currency: change these two cells, then reformat the money columns (Format → Number).</t>
        </is>
      </c>
    </row>
    <row r="9" ht="18" customHeight="1">
      <c r="A9" s="29" t="inlineStr">
        <is>
          <t>Categories</t>
        </is>
      </c>
      <c r="B9" s="29" t="inlineStr">
        <is>
          <t>Group</t>
        </is>
      </c>
      <c r="D9" s="29" t="inlineStr">
        <is>
          <t>Accounts</t>
        </is>
      </c>
      <c r="F9" s="29" t="inlineStr">
        <is>
          <t>Types</t>
        </is>
      </c>
    </row>
    <row r="10">
      <c r="A10" s="31" t="inlineStr">
        <is>
          <t>Salary</t>
        </is>
      </c>
      <c r="B10" s="33" t="inlineStr">
        <is>
          <t>Income</t>
        </is>
      </c>
      <c r="D10" s="31" t="inlineStr">
        <is>
          <t>Chequing</t>
        </is>
      </c>
      <c r="F10" s="31" t="inlineStr">
        <is>
          <t>Income</t>
        </is>
      </c>
    </row>
    <row r="11">
      <c r="A11" s="35" t="inlineStr">
        <is>
          <t>Other Income</t>
        </is>
      </c>
      <c r="B11" s="37" t="inlineStr">
        <is>
          <t>Income</t>
        </is>
      </c>
      <c r="D11" s="35" t="inlineStr">
        <is>
          <t>Joint Chequing</t>
        </is>
      </c>
      <c r="F11" s="35" t="inlineStr">
        <is>
          <t>Expense</t>
        </is>
      </c>
    </row>
    <row r="12">
      <c r="A12" s="31" t="inlineStr">
        <is>
          <t>Rent/Mortgage</t>
        </is>
      </c>
      <c r="B12" s="33" t="inlineStr">
        <is>
          <t>Fixed</t>
        </is>
      </c>
      <c r="D12" s="31" t="inlineStr">
        <is>
          <t>Savings</t>
        </is>
      </c>
      <c r="F12" s="31" t="inlineStr">
        <is>
          <t>Savings</t>
        </is>
      </c>
    </row>
    <row r="13">
      <c r="A13" s="35" t="inlineStr">
        <is>
          <t>Utilities</t>
        </is>
      </c>
      <c r="B13" s="37" t="inlineStr">
        <is>
          <t>Fixed</t>
        </is>
      </c>
      <c r="D13" s="35" t="inlineStr">
        <is>
          <t>Credit Card</t>
        </is>
      </c>
      <c r="F13" s="35" t="inlineStr">
        <is>
          <t>Transfer</t>
        </is>
      </c>
    </row>
    <row r="14">
      <c r="A14" s="31" t="inlineStr">
        <is>
          <t>Phone/Internet</t>
        </is>
      </c>
      <c r="B14" s="33" t="inlineStr">
        <is>
          <t>Fixed</t>
        </is>
      </c>
      <c r="D14" s="31" t="inlineStr">
        <is>
          <t>Line of Credit</t>
        </is>
      </c>
    </row>
    <row r="15">
      <c r="A15" s="35" t="inlineStr">
        <is>
          <t>Insurance</t>
        </is>
      </c>
      <c r="B15" s="37" t="inlineStr">
        <is>
          <t>Fixed</t>
        </is>
      </c>
      <c r="D15" s="35" t="inlineStr">
        <is>
          <t>Cash</t>
        </is>
      </c>
    </row>
    <row r="16">
      <c r="A16" s="31" t="inlineStr">
        <is>
          <t>Childcare</t>
        </is>
      </c>
      <c r="B16" s="33" t="inlineStr">
        <is>
          <t>Fixed</t>
        </is>
      </c>
      <c r="D16" s="31" t="inlineStr">
        <is>
          <t>TFSA</t>
        </is>
      </c>
    </row>
    <row r="17">
      <c r="A17" s="35" t="inlineStr">
        <is>
          <t>Groceries</t>
        </is>
      </c>
      <c r="B17" s="37" t="inlineStr">
        <is>
          <t>Flexible</t>
        </is>
      </c>
      <c r="D17" s="35" t="inlineStr">
        <is>
          <t>RRSP</t>
        </is>
      </c>
    </row>
    <row r="18">
      <c r="A18" s="31" t="inlineStr">
        <is>
          <t>Transit/Gas</t>
        </is>
      </c>
      <c r="B18" s="33" t="inlineStr">
        <is>
          <t>Flexible</t>
        </is>
      </c>
      <c r="D18" s="31" t="inlineStr">
        <is>
          <t>FHSA</t>
        </is>
      </c>
    </row>
    <row r="19">
      <c r="A19" s="35" t="inlineStr">
        <is>
          <t>Dining Out</t>
        </is>
      </c>
      <c r="B19" s="37" t="inlineStr">
        <is>
          <t>Flexible</t>
        </is>
      </c>
      <c r="D19" s="35" t="inlineStr">
        <is>
          <t>RESP</t>
        </is>
      </c>
    </row>
    <row r="20">
      <c r="A20" s="31" t="inlineStr">
        <is>
          <t>Subscriptions</t>
        </is>
      </c>
      <c r="B20" s="33" t="inlineStr">
        <is>
          <t>Flexible</t>
        </is>
      </c>
      <c r="D20" s="31" t="inlineStr">
        <is>
          <t>Brokerage (Non-Reg)</t>
        </is>
      </c>
    </row>
    <row r="21">
      <c r="A21" s="35" t="inlineStr">
        <is>
          <t>Health</t>
        </is>
      </c>
      <c r="B21" s="37" t="inlineStr">
        <is>
          <t>Flexible</t>
        </is>
      </c>
      <c r="D21" s="35" t="inlineStr">
        <is>
          <t>Other</t>
        </is>
      </c>
    </row>
    <row r="22">
      <c r="A22" s="31" t="inlineStr">
        <is>
          <t>Fun/Other</t>
        </is>
      </c>
      <c r="B22" s="33" t="inlineStr">
        <is>
          <t>Flexible</t>
        </is>
      </c>
    </row>
    <row r="23">
      <c r="A23" s="35" t="inlineStr">
        <is>
          <t>Clothing</t>
        </is>
      </c>
      <c r="B23" s="37" t="inlineStr">
        <is>
          <t>Flexible</t>
        </is>
      </c>
    </row>
    <row r="24">
      <c r="A24" s="31" t="inlineStr">
        <is>
          <t>Pets</t>
        </is>
      </c>
      <c r="B24" s="33" t="inlineStr">
        <is>
          <t>Flexible</t>
        </is>
      </c>
    </row>
    <row r="25">
      <c r="A25" s="35" t="inlineStr">
        <is>
          <t>Gifts &amp; Donations</t>
        </is>
      </c>
      <c r="B25" s="37" t="inlineStr">
        <is>
          <t>Flexible</t>
        </is>
      </c>
    </row>
    <row r="26">
      <c r="A26" s="31" t="inlineStr">
        <is>
          <t>Travel</t>
        </is>
      </c>
      <c r="B26" s="33" t="inlineStr">
        <is>
          <t>Flexible</t>
        </is>
      </c>
    </row>
    <row r="27">
      <c r="A27" s="35" t="inlineStr">
        <is>
          <t>Savings/TFSA</t>
        </is>
      </c>
      <c r="B27" s="37" t="inlineStr">
        <is>
          <t>Savings</t>
        </is>
      </c>
    </row>
    <row r="28">
      <c r="A28" s="31" t="inlineStr">
        <is>
          <t>Credit Card Payment</t>
        </is>
      </c>
      <c r="B28" s="33" t="inlineStr">
        <is>
          <t>Transfer</t>
        </is>
      </c>
    </row>
    <row r="29">
      <c r="A29" s="35" t="inlineStr">
        <is>
          <t>Account Transfer</t>
        </is>
      </c>
      <c r="B29" s="37" t="inlineStr">
        <is>
          <t>Transfer</t>
        </is>
      </c>
    </row>
    <row r="32">
      <c r="A32" s="66" t="inlineStr">
        <is>
          <t>Budget alert colours</t>
        </is>
      </c>
    </row>
    <row r="33">
      <c r="A33" s="92" t="inlineStr">
        <is>
          <t>Expenses · under 80% of budget — you're good</t>
        </is>
      </c>
    </row>
    <row r="34">
      <c r="A34" s="93" t="inlineStr">
        <is>
          <t>Expenses · 80–100% — getting close</t>
        </is>
      </c>
    </row>
    <row r="35">
      <c r="A35" s="94" t="inlineStr">
        <is>
          <t>Expenses · over 100% (or unbudgeted) — over budget</t>
        </is>
      </c>
    </row>
    <row r="36">
      <c r="A36" s="92" t="inlineStr">
        <is>
          <t>Savings rows flip: green = you hit your savings target</t>
        </is>
      </c>
    </row>
  </sheetData>
  <mergeCells count="8">
    <mergeCell ref="A1:G1"/>
    <mergeCell ref="A3:G3"/>
    <mergeCell ref="A33:B33"/>
    <mergeCell ref="A36:B36"/>
    <mergeCell ref="A2:G2"/>
    <mergeCell ref="A7:G7"/>
    <mergeCell ref="A34:B34"/>
    <mergeCell ref="A35:B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Dad Finance</dc:creator>
  <dc:title>DadFinance_PF_Dashboard_Rev_0</dc:title>
  <dc:description>Manual-entry personal finance dashboard for Excel and Google Sheets. Educational, not financial advice.</dc:description>
  <dc:subject>Personal finance dashboard (CAD)</dc:subject>
  <dcterms:created xsi:type="dcterms:W3CDTF">2026-06-02T01:23:44Z</dcterms:created>
  <dcterms:modified xsi:type="dcterms:W3CDTF">2026-06-02T01:23:44Z</dcterms:modified>
  <cp:lastModifiedBy>Dad Finance</cp:lastModifiedBy>
</cp:coreProperties>
</file>